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035" activeTab="0"/>
  </bookViews>
  <sheets>
    <sheet name="Приложение" sheetId="1" r:id="rId1"/>
    <sheet name="Приложение 1" sheetId="2" r:id="rId2"/>
    <sheet name="Предложение тарифа" sheetId="3" r:id="rId3"/>
    <sheet name="Смета НВВ" sheetId="4" r:id="rId4"/>
    <sheet name="Свед. по расчетам за потери 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<sst xmlns="http://schemas.openxmlformats.org/spreadsheetml/2006/main" count="377" uniqueCount="276">
  <si>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</si>
  <si>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</si>
  <si>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</si>
  <si>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</si>
  <si>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</si>
  <si>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Прочие потребители, в т.ч.</t>
  </si>
  <si>
    <t>1.1</t>
  </si>
  <si>
    <t>Одноставочный тариф</t>
  </si>
  <si>
    <t>1.1.1</t>
  </si>
  <si>
    <t>СН2</t>
  </si>
  <si>
    <t xml:space="preserve">МВт*ч </t>
  </si>
  <si>
    <t>1.1.2</t>
  </si>
  <si>
    <t>НН</t>
  </si>
  <si>
    <t>1.2</t>
  </si>
  <si>
    <t>Двухставочный тариф</t>
  </si>
  <si>
    <t>1.2.1</t>
  </si>
  <si>
    <t xml:space="preserve">Ставка за содержание электрических сетей,в т.ч. </t>
  </si>
  <si>
    <t>СН 2</t>
  </si>
  <si>
    <t>1.3</t>
  </si>
  <si>
    <t>1.3.1</t>
  </si>
  <si>
    <t>2</t>
  </si>
  <si>
    <t xml:space="preserve">Население и приравненные к нему категории потребителей </t>
  </si>
  <si>
    <t>2.1</t>
  </si>
  <si>
    <t>2.1.1</t>
  </si>
  <si>
    <t>Услуги по передаче электрической энергии Населению, прожив. в городских населенных пунктах в домах, не оборудованных эл/плитами в пределах социальной нормы</t>
  </si>
  <si>
    <t>2.1.2</t>
  </si>
  <si>
    <t>Услуги по передаче электрической энергии Населению, прожив. в городских населенных пунктах в домах, не оборудованных эл/плитами в пределах сверх социальной нормы</t>
  </si>
  <si>
    <t>2.1.3</t>
  </si>
  <si>
    <t>Услуги по передаче электрической энергии Населению, прожив. в городских населенных пунктах в домах, оборудованных эл/плитами в пределах социальной нормы</t>
  </si>
  <si>
    <t>2.1.4</t>
  </si>
  <si>
    <t>Услуги по передаче электрической энергии Населению, прожив. в городских населенных пунктах в домах, оборудованных эл/плитами в пределах сверх социальной нормы</t>
  </si>
  <si>
    <t>2.1.5</t>
  </si>
  <si>
    <t>Услуги по передаче электрической энергии Потребителям, приравненым к населению</t>
  </si>
  <si>
    <t xml:space="preserve">Индивидуальные  тарифы на услуги по передаче электрической энергии </t>
  </si>
  <si>
    <r>
      <rPr>
        <b/>
        <sz val="12"/>
        <rFont val="Times New Roman"/>
        <family val="1"/>
      </rPr>
      <t xml:space="preserve">для взаиморасчетов  между сетевыми организациями </t>
    </r>
    <r>
      <rPr>
        <sz val="12"/>
        <rFont val="Times New Roman"/>
        <family val="1"/>
      </rPr>
      <t>(между МУП ЖКХ ЗАТО Солнечный и ПАО "ФСК ЕЭС")</t>
    </r>
  </si>
  <si>
    <t>Ставка тарифа на услуги по передаче электрической энергии  на содержание объектов электросетевого хозяйства, входящих в ЕНЭС</t>
  </si>
  <si>
    <t>руб./МВт*ч</t>
  </si>
  <si>
    <t xml:space="preserve">руб./МВт*мес </t>
  </si>
  <si>
    <t>Ставка тарифа на оплату потерь электрической энергии при ее передаче  по  электрическим сетям</t>
  </si>
  <si>
    <t xml:space="preserve">Плата за технологическое присоединение к электрическим сетям </t>
  </si>
  <si>
    <t xml:space="preserve"> МУП ЖКХ ЗАТО Солнечный </t>
  </si>
  <si>
    <t>руб./кВт</t>
  </si>
  <si>
    <r>
      <rPr>
        <b/>
        <sz val="11"/>
        <rFont val="Times New Roman"/>
        <family val="1"/>
      </rPr>
      <t xml:space="preserve">для взаиморасчетов  между сетевыми организациями </t>
    </r>
    <r>
      <rPr>
        <sz val="11"/>
        <rFont val="Times New Roman"/>
        <family val="1"/>
      </rPr>
      <t>(между МУП ЖКХ ЗАТО Солнечный и  АО "Оборонэнерго")</t>
    </r>
  </si>
  <si>
    <t>Стандартизированная тарифная ставка без НДС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</si>
  <si>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</si>
  <si>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</si>
  <si>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</si>
  <si>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</si>
  <si>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</si>
  <si>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</si>
  <si>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</si>
  <si>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</si>
  <si>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</si>
  <si>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</si>
  <si>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</si>
  <si>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</si>
  <si>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</si>
  <si>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</si>
  <si>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</si>
  <si>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</si>
  <si>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</si>
  <si>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</si>
  <si>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</si>
  <si>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</si>
  <si>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год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</si>
  <si>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</si>
  <si>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</si>
  <si>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</si>
  <si>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</si>
  <si>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</si>
  <si>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</si>
  <si>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</si>
  <si>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</si>
  <si>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</si>
  <si>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</si>
  <si>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Приложение № 2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</si>
  <si>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</si>
  <si>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</si>
  <si>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</si>
  <si>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</si>
  <si>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Фактические показатели</t>
  </si>
  <si>
    <t>за год, предшествующий</t>
  </si>
  <si>
    <t xml:space="preserve">базовому периоду  </t>
  </si>
  <si>
    <t>Показатели</t>
  </si>
  <si>
    <t>утвержденные</t>
  </si>
  <si>
    <t>Предложения</t>
  </si>
  <si>
    <t>на расчетный период</t>
  </si>
  <si>
    <t>регулирования</t>
  </si>
  <si>
    <t>Тариф с 01.07.2018г. по 31.12.2018г.</t>
  </si>
  <si>
    <t>Тариф с 01.07.2019г. по 31.12.2019г.</t>
  </si>
  <si>
    <t xml:space="preserve">Ставка на оплату технологического расхода (потерь) в электрических сетях,в т.ч. </t>
  </si>
  <si>
    <t>на базовый  период</t>
  </si>
  <si>
    <t>Приложение 1</t>
  </si>
  <si>
    <t>Расчёт коэффициента индексации</t>
  </si>
  <si>
    <t>Единица измерения</t>
  </si>
  <si>
    <t>инфляция (прогноз показателя ИПЦ)</t>
  </si>
  <si>
    <t>%</t>
  </si>
  <si>
    <t>индекс эффективности операционных расходов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</si>
  <si>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</si>
  <si>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</si>
  <si>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</si>
  <si>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</si>
  <si>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</si>
  <si>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</si>
  <si>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</si>
  <si>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</si>
  <si>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</si>
  <si>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</si>
  <si>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</si>
  <si>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</si>
  <si>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</si>
  <si>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</si>
  <si>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</si>
  <si>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</si>
  <si>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</si>
  <si>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</si>
  <si>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</si>
  <si>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</si>
  <si>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</si>
  <si>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</si>
  <si>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</si>
  <si>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</si>
  <si>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</si>
  <si>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</si>
  <si>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</si>
  <si>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</si>
  <si>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</si>
  <si>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</si>
  <si>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</si>
  <si>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</si>
  <si>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</si>
  <si>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</si>
  <si>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</si>
  <si>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</si>
  <si>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</si>
  <si>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</si>
  <si>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</si>
  <si>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</si>
  <si>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</si>
  <si>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</si>
  <si>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</si>
  <si>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</si>
  <si>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</si>
  <si>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</si>
  <si>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</si>
  <si>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</si>
  <si>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</si>
  <si>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</si>
  <si>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</si>
  <si>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</si>
  <si>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</si>
  <si>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</si>
  <si>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</si>
  <si>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</si>
  <si>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</si>
  <si>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</si>
  <si>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</si>
  <si>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</si>
  <si>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</si>
  <si>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</si>
  <si>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</si>
  <si>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</si>
  <si>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</si>
  <si>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</si>
  <si>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</si>
  <si>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</si>
  <si>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</si>
  <si>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</si>
  <si>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</si>
  <si>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</si>
  <si>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</si>
  <si>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</si>
  <si>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</si>
  <si>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</si>
  <si>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</si>
  <si>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</si>
  <si>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</si>
  <si>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</si>
  <si>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</si>
  <si>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</si>
  <si>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</si>
  <si>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</si>
  <si>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</si>
  <si>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</si>
  <si>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</si>
  <si>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</si>
  <si>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</si>
  <si>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</si>
  <si>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</si>
  <si>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</si>
  <si>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</si>
  <si>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(с расшифровкой)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</si>
  <si>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</si>
  <si>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</si>
  <si>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</si>
  <si>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</si>
  <si>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</si>
  <si>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</si>
  <si>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</si>
  <si>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</si>
  <si>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</si>
  <si>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</si>
  <si>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</si>
  <si>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</si>
  <si>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</si>
  <si>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>Отчисления на социальные нужды (ЕСН)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</si>
  <si>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</si>
  <si>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</si>
  <si>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</si>
  <si>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</si>
  <si>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</si>
  <si>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</si>
  <si>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</si>
  <si>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</si>
  <si>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</si>
  <si>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</si>
  <si>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</si>
  <si>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</si>
  <si>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</si>
  <si>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</si>
  <si>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</si>
  <si>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</si>
  <si>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</si>
  <si>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</si>
  <si>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</si>
  <si>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</si>
  <si>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</si>
  <si>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</si>
  <si>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</si>
  <si>
    <t>Приложение 3.4.1.</t>
  </si>
  <si>
    <t>без НДС</t>
  </si>
  <si>
    <t>Плановый объем, тыс. кВтч</t>
  </si>
  <si>
    <t>Фактический объем, тыс. кВтч</t>
  </si>
  <si>
    <t>Фактический тариф, руб/МВтч</t>
  </si>
  <si>
    <t>Сумма, тыс. руб.</t>
  </si>
  <si>
    <t>Год</t>
  </si>
  <si>
    <t>Итого 1 полугодие</t>
  </si>
  <si>
    <t>Январь</t>
  </si>
  <si>
    <t>Февраль</t>
  </si>
  <si>
    <t>Март</t>
  </si>
  <si>
    <t>Апрель</t>
  </si>
  <si>
    <t>Май</t>
  </si>
  <si>
    <t>Июнь</t>
  </si>
  <si>
    <t>Итого 2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</si>
  <si>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</si>
  <si>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</si>
  <si>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</si>
  <si>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</si>
  <si>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</si>
  <si>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</si>
  <si>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Рамазанов Магомед Рамазанович</t>
  </si>
  <si>
    <t>на  2020 год</t>
  </si>
  <si>
    <t>Сведения по расчетам с ПАО "Красноярскэнергосбыт" за покупку электрической энергии в целях компенсации технологического расхода (потерь) МУП ЖКХ ЗАТО Солнечный за  2018 год</t>
  </si>
  <si>
    <t>194,4</t>
  </si>
  <si>
    <t>183,276</t>
  </si>
  <si>
    <t>172,1</t>
  </si>
  <si>
    <t>233,628</t>
  </si>
  <si>
    <t>166,5</t>
  </si>
  <si>
    <t>336,686</t>
  </si>
  <si>
    <t>143,6</t>
  </si>
  <si>
    <t>255,852</t>
  </si>
  <si>
    <t>122,7</t>
  </si>
  <si>
    <t>195,19</t>
  </si>
  <si>
    <t>86,2</t>
  </si>
  <si>
    <t>44,899</t>
  </si>
  <si>
    <t>Смета НВВ методом индексации на долгосрочный период регулирования 2020 год  МУП ЖКХ ЗАТО Солнечный Красноярского края</t>
  </si>
  <si>
    <t>Фактические данные 2016 ( i-4)  в соответсвии с ПП РФ от 21 января 2004 г
№ 24</t>
  </si>
  <si>
    <t>Фактические данные 2017 ( i-3)  в соответсвии с ПП РФ от 21 января 2004 г
№ 24</t>
  </si>
  <si>
    <t>Фактические данные 2018 ( i-2)  в соответсвии с ПП РФ от 21 января 2004 г
№ 24</t>
  </si>
  <si>
    <t>Утверждено РЭК 2019 (i-1) год</t>
  </si>
  <si>
    <t>Предложено ТСО 2020 ( i ) год</t>
  </si>
  <si>
    <t>Расчет НВВ 2020 год долгосрочного периода регулирования</t>
  </si>
  <si>
    <t>Тариф с 01.07.2020г. по 31.12.2020г.</t>
  </si>
  <si>
    <t>Тариф с 01.01.2020г. по 30.06.2020г.</t>
  </si>
  <si>
    <t>Тариф с 01.01.2018г. по 30.06.2018г.</t>
  </si>
  <si>
    <t>Тариф с 01.01.2019г. по 30.06.2019г.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</si>
</sst>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  <numFmt numFmtId="182" formatCode="#,##0.0000"/>
    <numFmt numFmtId="183" formatCode="0.00000"/>
    <numFmt numFmtId="184" formatCode="#,##0.00000"/>
    <numFmt numFmtId="185" formatCode="#,##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Arial Cyr"/>
      <family val="0"/>
    </font>
    <font>
      <b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13"/>
      <color theme="1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indexed="22"/>
      </top>
      <bottom style="thin">
        <color indexed="22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0" fillId="32" borderId="0" applyBorder="0">
      <alignment horizontal="right"/>
      <protection/>
    </xf>
    <xf numFmtId="4" fontId="20" fillId="32" borderId="0" applyBorder="0">
      <alignment horizontal="right"/>
      <protection/>
    </xf>
    <xf numFmtId="4" fontId="20" fillId="32" borderId="0" applyFont="0" applyBorder="0">
      <alignment horizontal="right"/>
      <protection/>
    </xf>
    <xf numFmtId="0" fontId="65" fillId="3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right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3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4" fontId="2" fillId="0" borderId="13" xfId="0" applyNumberFormat="1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top" wrapText="1"/>
      <protection/>
    </xf>
    <xf numFmtId="49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49" fontId="2" fillId="35" borderId="20" xfId="0" applyNumberFormat="1" applyFont="1" applyFill="1" applyBorder="1" applyAlignment="1" applyProtection="1">
      <alignment vertical="center" wrapText="1"/>
      <protection/>
    </xf>
    <xf numFmtId="49" fontId="2" fillId="35" borderId="18" xfId="0" applyNumberFormat="1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top" wrapText="1"/>
      <protection/>
    </xf>
    <xf numFmtId="0" fontId="5" fillId="35" borderId="19" xfId="0" applyFont="1" applyFill="1" applyBorder="1" applyAlignment="1" applyProtection="1">
      <alignment wrapText="1"/>
      <protection/>
    </xf>
    <xf numFmtId="0" fontId="5" fillId="35" borderId="16" xfId="0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>
      <alignment horizontal="center" vertical="center"/>
    </xf>
    <xf numFmtId="0" fontId="2" fillId="36" borderId="0" xfId="58" applyNumberFormat="1" applyFont="1" applyFill="1" applyAlignment="1" applyProtection="1">
      <alignment vertical="center" wrapText="1"/>
      <protection/>
    </xf>
    <xf numFmtId="0" fontId="2" fillId="36" borderId="0" xfId="58" applyNumberFormat="1" applyFont="1" applyFill="1" applyBorder="1" applyAlignment="1" applyProtection="1">
      <alignment vertical="center" wrapText="1"/>
      <protection/>
    </xf>
    <xf numFmtId="0" fontId="5" fillId="36" borderId="0" xfId="58" applyNumberFormat="1" applyFont="1" applyFill="1" applyBorder="1" applyAlignment="1" applyProtection="1">
      <alignment horizontal="left" vertical="center" wrapText="1"/>
      <protection/>
    </xf>
    <xf numFmtId="0" fontId="2" fillId="36" borderId="0" xfId="58" applyNumberFormat="1" applyFont="1" applyFill="1" applyBorder="1" applyAlignment="1" applyProtection="1">
      <alignment horizontal="center" vertical="center" wrapText="1"/>
      <protection/>
    </xf>
    <xf numFmtId="0" fontId="2" fillId="36" borderId="12" xfId="56" applyNumberFormat="1" applyFont="1" applyFill="1" applyBorder="1" applyAlignment="1" applyProtection="1">
      <alignment horizontal="center" vertical="center" wrapText="1"/>
      <protection/>
    </xf>
    <xf numFmtId="0" fontId="5" fillId="36" borderId="12" xfId="50" applyNumberFormat="1" applyFont="1" applyFill="1" applyBorder="1" applyAlignment="1" applyProtection="1">
      <alignment horizontal="center" vertical="center" wrapText="1"/>
      <protection/>
    </xf>
    <xf numFmtId="0" fontId="5" fillId="36" borderId="12" xfId="58" applyNumberFormat="1" applyFont="1" applyFill="1" applyBorder="1" applyAlignment="1" applyProtection="1">
      <alignment horizontal="center" vertical="center" wrapText="1"/>
      <protection/>
    </xf>
    <xf numFmtId="0" fontId="5" fillId="36" borderId="12" xfId="45" applyNumberFormat="1" applyFont="1" applyFill="1" applyBorder="1" applyAlignment="1" applyProtection="1">
      <alignment horizontal="left" vertical="center" wrapText="1"/>
      <protection/>
    </xf>
    <xf numFmtId="0" fontId="5" fillId="36" borderId="12" xfId="65" applyNumberFormat="1" applyFont="1" applyFill="1" applyBorder="1" applyAlignment="1" applyProtection="1">
      <alignment horizontal="center" vertical="center" wrapText="1"/>
      <protection locked="0"/>
    </xf>
    <xf numFmtId="179" fontId="5" fillId="36" borderId="12" xfId="65" applyNumberFormat="1" applyFont="1" applyFill="1" applyBorder="1" applyAlignment="1" applyProtection="1">
      <alignment horizontal="center" vertical="center" wrapText="1"/>
      <protection locked="0"/>
    </xf>
    <xf numFmtId="2" fontId="5" fillId="36" borderId="12" xfId="65" applyNumberFormat="1" applyFont="1" applyFill="1" applyBorder="1" applyAlignment="1" applyProtection="1">
      <alignment horizontal="center" vertical="center" wrapText="1"/>
      <protection locked="0"/>
    </xf>
    <xf numFmtId="0" fontId="5" fillId="36" borderId="0" xfId="58" applyNumberFormat="1" applyFont="1" applyFill="1" applyBorder="1" applyAlignment="1" applyProtection="1">
      <alignment vertical="center" wrapText="1"/>
      <protection/>
    </xf>
    <xf numFmtId="179" fontId="5" fillId="36" borderId="12" xfId="58" applyNumberFormat="1" applyFont="1" applyFill="1" applyBorder="1" applyAlignment="1" applyProtection="1">
      <alignment horizontal="center" vertical="center" wrapText="1"/>
      <protection locked="0"/>
    </xf>
    <xf numFmtId="4" fontId="5" fillId="36" borderId="12" xfId="58" applyNumberFormat="1" applyFont="1" applyFill="1" applyBorder="1" applyAlignment="1" applyProtection="1">
      <alignment horizontal="center" vertical="center" wrapText="1"/>
      <protection locked="0"/>
    </xf>
    <xf numFmtId="0" fontId="66" fillId="36" borderId="12" xfId="58" applyNumberFormat="1" applyFont="1" applyFill="1" applyBorder="1" applyAlignment="1" applyProtection="1">
      <alignment horizontal="center" vertical="center" wrapText="1"/>
      <protection/>
    </xf>
    <xf numFmtId="0" fontId="66" fillId="36" borderId="12" xfId="45" applyNumberFormat="1" applyFont="1" applyFill="1" applyBorder="1" applyAlignment="1" applyProtection="1">
      <alignment horizontal="left" vertical="center" wrapText="1"/>
      <protection/>
    </xf>
    <xf numFmtId="0" fontId="66" fillId="36" borderId="12" xfId="65" applyNumberFormat="1" applyFont="1" applyFill="1" applyBorder="1" applyAlignment="1" applyProtection="1">
      <alignment horizontal="center" vertical="center" wrapText="1"/>
      <protection/>
    </xf>
    <xf numFmtId="2" fontId="66" fillId="36" borderId="12" xfId="65" applyNumberFormat="1" applyFont="1" applyFill="1" applyBorder="1" applyAlignment="1" applyProtection="1">
      <alignment horizontal="center" vertical="center" wrapText="1"/>
      <protection/>
    </xf>
    <xf numFmtId="0" fontId="66" fillId="36" borderId="0" xfId="58" applyNumberFormat="1" applyFont="1" applyFill="1" applyBorder="1" applyAlignment="1" applyProtection="1">
      <alignment vertical="center" wrapText="1"/>
      <protection/>
    </xf>
    <xf numFmtId="0" fontId="66" fillId="36" borderId="12" xfId="58" applyNumberFormat="1" applyFont="1" applyFill="1" applyBorder="1" applyAlignment="1" applyProtection="1">
      <alignment horizontal="left" vertical="center" wrapText="1"/>
      <protection/>
    </xf>
    <xf numFmtId="0" fontId="66" fillId="36" borderId="12" xfId="65" applyNumberFormat="1" applyFont="1" applyFill="1" applyBorder="1" applyAlignment="1" applyProtection="1">
      <alignment horizontal="center" vertical="center" wrapText="1"/>
      <protection locked="0"/>
    </xf>
    <xf numFmtId="180" fontId="66" fillId="36" borderId="12" xfId="58" applyNumberFormat="1" applyFont="1" applyFill="1" applyBorder="1" applyAlignment="1" applyProtection="1">
      <alignment horizontal="center" vertical="center" wrapText="1"/>
      <protection/>
    </xf>
    <xf numFmtId="181" fontId="66" fillId="36" borderId="0" xfId="58" applyNumberFormat="1" applyFont="1" applyFill="1" applyBorder="1" applyAlignment="1" applyProtection="1">
      <alignment vertical="center" wrapText="1"/>
      <protection/>
    </xf>
    <xf numFmtId="0" fontId="18" fillId="36" borderId="12" xfId="56" applyNumberFormat="1" applyFont="1" applyFill="1" applyBorder="1" applyAlignment="1" applyProtection="1">
      <alignment horizontal="center" vertical="center" wrapText="1"/>
      <protection/>
    </xf>
    <xf numFmtId="0" fontId="5" fillId="36" borderId="12" xfId="58" applyNumberFormat="1" applyFont="1" applyFill="1" applyBorder="1" applyAlignment="1" applyProtection="1">
      <alignment vertical="center" wrapText="1"/>
      <protection/>
    </xf>
    <xf numFmtId="4" fontId="5" fillId="36" borderId="12" xfId="72" applyNumberFormat="1" applyFont="1" applyFill="1" applyBorder="1" applyAlignment="1" applyProtection="1">
      <alignment horizontal="right" vertical="center" wrapText="1"/>
      <protection/>
    </xf>
    <xf numFmtId="0" fontId="2" fillId="36" borderId="12" xfId="58" applyNumberFormat="1" applyFont="1" applyFill="1" applyBorder="1" applyAlignment="1" applyProtection="1">
      <alignment horizontal="center" vertical="center" wrapText="1"/>
      <protection/>
    </xf>
    <xf numFmtId="0" fontId="2" fillId="36" borderId="12" xfId="58" applyNumberFormat="1" applyFont="1" applyFill="1" applyBorder="1" applyAlignment="1" applyProtection="1">
      <alignment horizontal="left" vertical="center" wrapText="1"/>
      <protection/>
    </xf>
    <xf numFmtId="4" fontId="2" fillId="36" borderId="12" xfId="72" applyNumberFormat="1" applyFont="1" applyFill="1" applyBorder="1" applyAlignment="1" applyProtection="1">
      <alignment horizontal="right" vertical="center" wrapText="1"/>
      <protection/>
    </xf>
    <xf numFmtId="0" fontId="18" fillId="36" borderId="0" xfId="58" applyNumberFormat="1" applyFont="1" applyFill="1" applyBorder="1" applyAlignment="1" applyProtection="1">
      <alignment vertical="center" wrapText="1"/>
      <protection/>
    </xf>
    <xf numFmtId="0" fontId="2" fillId="36" borderId="12" xfId="42" applyNumberFormat="1" applyFont="1" applyFill="1" applyBorder="1" applyAlignment="1" applyProtection="1">
      <alignment horizontal="left" vertical="center" wrapText="1"/>
      <protection/>
    </xf>
    <xf numFmtId="0" fontId="5" fillId="36" borderId="12" xfId="58" applyNumberFormat="1" applyFont="1" applyFill="1" applyBorder="1" applyAlignment="1" applyProtection="1">
      <alignment horizontal="left" vertical="center" wrapText="1"/>
      <protection/>
    </xf>
    <xf numFmtId="0" fontId="2" fillId="36" borderId="12" xfId="56" applyNumberFormat="1" applyFont="1" applyFill="1" applyBorder="1" applyAlignment="1" applyProtection="1">
      <alignment horizontal="left" vertical="center" wrapText="1"/>
      <protection/>
    </xf>
    <xf numFmtId="0" fontId="5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2" xfId="58" applyNumberFormat="1" applyFont="1" applyFill="1" applyBorder="1" applyAlignment="1" applyProtection="1">
      <alignment vertical="center" wrapText="1"/>
      <protection/>
    </xf>
    <xf numFmtId="4" fontId="5" fillId="0" borderId="12" xfId="72" applyNumberFormat="1" applyFont="1" applyFill="1" applyBorder="1" applyAlignment="1" applyProtection="1">
      <alignment horizontal="right" vertical="center" wrapText="1"/>
      <protection/>
    </xf>
    <xf numFmtId="0" fontId="2" fillId="37" borderId="0" xfId="58" applyNumberFormat="1" applyFont="1" applyFill="1" applyBorder="1" applyAlignment="1" applyProtection="1">
      <alignment vertical="center" wrapText="1"/>
      <protection/>
    </xf>
    <xf numFmtId="0" fontId="2" fillId="36" borderId="0" xfId="72" applyNumberFormat="1" applyFont="1" applyFill="1" applyBorder="1" applyAlignment="1" applyProtection="1">
      <alignment horizontal="right" vertical="center" wrapText="1"/>
      <protection/>
    </xf>
    <xf numFmtId="0" fontId="5" fillId="36" borderId="12" xfId="50" applyNumberFormat="1" applyFont="1" applyFill="1" applyBorder="1" applyAlignment="1" applyProtection="1">
      <alignment horizontal="left" vertical="center" wrapText="1"/>
      <protection/>
    </xf>
    <xf numFmtId="0" fontId="5" fillId="36" borderId="12" xfId="50" applyNumberFormat="1" applyFont="1" applyFill="1" applyBorder="1" applyAlignment="1" applyProtection="1">
      <alignment horizontal="right" vertical="center" wrapText="1"/>
      <protection locked="0"/>
    </xf>
    <xf numFmtId="4" fontId="5" fillId="36" borderId="12" xfId="50" applyNumberFormat="1" applyFont="1" applyFill="1" applyBorder="1" applyAlignment="1" applyProtection="1">
      <alignment horizontal="right" vertical="center" wrapText="1"/>
      <protection locked="0"/>
    </xf>
    <xf numFmtId="0" fontId="67" fillId="36" borderId="12" xfId="58" applyNumberFormat="1" applyFont="1" applyFill="1" applyBorder="1" applyAlignment="1" applyProtection="1">
      <alignment vertical="center" wrapText="1"/>
      <protection/>
    </xf>
    <xf numFmtId="0" fontId="67" fillId="36" borderId="12" xfId="58" applyNumberFormat="1" applyFont="1" applyFill="1" applyBorder="1" applyAlignment="1" applyProtection="1">
      <alignment horizontal="center" vertical="center" wrapText="1"/>
      <protection/>
    </xf>
    <xf numFmtId="0" fontId="67" fillId="36" borderId="12" xfId="72" applyNumberFormat="1" applyFont="1" applyFill="1" applyBorder="1" applyAlignment="1" applyProtection="1">
      <alignment horizontal="right" vertical="center" wrapText="1"/>
      <protection locked="0"/>
    </xf>
    <xf numFmtId="4" fontId="67" fillId="36" borderId="12" xfId="72" applyNumberFormat="1" applyFont="1" applyFill="1" applyBorder="1" applyAlignment="1" applyProtection="1">
      <alignment horizontal="right" vertical="center" wrapText="1"/>
      <protection locked="0"/>
    </xf>
    <xf numFmtId="0" fontId="67" fillId="36" borderId="0" xfId="58" applyNumberFormat="1" applyFont="1" applyFill="1" applyBorder="1" applyAlignment="1" applyProtection="1">
      <alignment vertical="center" wrapText="1"/>
      <protection/>
    </xf>
    <xf numFmtId="0" fontId="2" fillId="36" borderId="12" xfId="50" applyNumberFormat="1" applyFont="1" applyFill="1" applyBorder="1" applyAlignment="1" applyProtection="1">
      <alignment horizontal="center" vertical="center" wrapText="1"/>
      <protection/>
    </xf>
    <xf numFmtId="0" fontId="2" fillId="36" borderId="12" xfId="58" applyNumberFormat="1" applyFont="1" applyFill="1" applyBorder="1" applyAlignment="1" applyProtection="1">
      <alignment vertical="center" wrapText="1"/>
      <protection/>
    </xf>
    <xf numFmtId="0" fontId="2" fillId="36" borderId="12" xfId="72" applyNumberFormat="1" applyFont="1" applyFill="1" applyBorder="1" applyAlignment="1" applyProtection="1">
      <alignment horizontal="right" vertical="center" wrapText="1"/>
      <protection locked="0"/>
    </xf>
    <xf numFmtId="4" fontId="2" fillId="36" borderId="12" xfId="72" applyNumberFormat="1" applyFont="1" applyFill="1" applyBorder="1" applyAlignment="1" applyProtection="1">
      <alignment horizontal="right" vertical="center" wrapText="1"/>
      <protection locked="0"/>
    </xf>
    <xf numFmtId="0" fontId="67" fillId="36" borderId="12" xfId="73" applyNumberFormat="1" applyFont="1" applyFill="1" applyBorder="1" applyAlignment="1" applyProtection="1">
      <alignment horizontal="right" vertical="center" wrapText="1"/>
      <protection/>
    </xf>
    <xf numFmtId="4" fontId="67" fillId="36" borderId="12" xfId="73" applyNumberFormat="1" applyFont="1" applyFill="1" applyBorder="1" applyAlignment="1" applyProtection="1">
      <alignment horizontal="right" vertical="center" wrapText="1"/>
      <protection/>
    </xf>
    <xf numFmtId="0" fontId="2" fillId="36" borderId="12" xfId="73" applyNumberFormat="1" applyFont="1" applyFill="1" applyBorder="1" applyAlignment="1" applyProtection="1">
      <alignment horizontal="right" vertical="center" wrapText="1"/>
      <protection locked="0"/>
    </xf>
    <xf numFmtId="4" fontId="2" fillId="36" borderId="12" xfId="73" applyNumberFormat="1" applyFont="1" applyFill="1" applyBorder="1" applyAlignment="1" applyProtection="1">
      <alignment horizontal="right" vertical="center" wrapText="1"/>
      <protection locked="0"/>
    </xf>
    <xf numFmtId="0" fontId="5" fillId="36" borderId="22" xfId="58" applyNumberFormat="1" applyFont="1" applyFill="1" applyBorder="1" applyAlignment="1" applyProtection="1">
      <alignment horizontal="center" vertical="center" wrapText="1"/>
      <protection/>
    </xf>
    <xf numFmtId="0" fontId="5" fillId="36" borderId="12" xfId="73" applyNumberFormat="1" applyFont="1" applyFill="1" applyBorder="1" applyAlignment="1" applyProtection="1">
      <alignment horizontal="right" vertical="center" wrapText="1"/>
      <protection/>
    </xf>
    <xf numFmtId="4" fontId="5" fillId="36" borderId="12" xfId="73" applyNumberFormat="1" applyFont="1" applyFill="1" applyBorder="1" applyAlignment="1" applyProtection="1">
      <alignment horizontal="right" vertical="center" wrapText="1"/>
      <protection/>
    </xf>
    <xf numFmtId="0" fontId="21" fillId="36" borderId="0" xfId="58" applyNumberFormat="1" applyFont="1" applyFill="1" applyBorder="1" applyAlignment="1" applyProtection="1">
      <alignment vertical="center" wrapText="1"/>
      <protection/>
    </xf>
    <xf numFmtId="0" fontId="68" fillId="36" borderId="12" xfId="58" applyNumberFormat="1" applyFont="1" applyFill="1" applyBorder="1" applyAlignment="1" applyProtection="1">
      <alignment horizontal="center" vertical="center" wrapText="1"/>
      <protection/>
    </xf>
    <xf numFmtId="0" fontId="68" fillId="36" borderId="12" xfId="73" applyNumberFormat="1" applyFont="1" applyFill="1" applyBorder="1" applyAlignment="1" applyProtection="1">
      <alignment horizontal="right" vertical="center" wrapText="1"/>
      <protection/>
    </xf>
    <xf numFmtId="4" fontId="68" fillId="36" borderId="12" xfId="73" applyNumberFormat="1" applyFont="1" applyFill="1" applyBorder="1" applyAlignment="1" applyProtection="1">
      <alignment horizontal="right" vertical="center" wrapText="1"/>
      <protection/>
    </xf>
    <xf numFmtId="0" fontId="69" fillId="36" borderId="0" xfId="58" applyNumberFormat="1" applyFont="1" applyFill="1" applyBorder="1" applyAlignment="1" applyProtection="1">
      <alignment vertical="center" wrapText="1"/>
      <protection/>
    </xf>
    <xf numFmtId="0" fontId="5" fillId="36" borderId="12" xfId="42" applyNumberFormat="1" applyFont="1" applyFill="1" applyBorder="1" applyAlignment="1" applyProtection="1">
      <alignment horizontal="left" vertical="center" wrapText="1"/>
      <protection/>
    </xf>
    <xf numFmtId="0" fontId="5" fillId="36" borderId="12" xfId="72" applyNumberFormat="1" applyFont="1" applyFill="1" applyBorder="1" applyAlignment="1" applyProtection="1">
      <alignment horizontal="right" vertical="center" wrapText="1"/>
      <protection/>
    </xf>
    <xf numFmtId="0" fontId="67" fillId="36" borderId="12" xfId="50" applyNumberFormat="1" applyFont="1" applyFill="1" applyBorder="1" applyAlignment="1" applyProtection="1">
      <alignment horizontal="left" vertical="center" wrapText="1"/>
      <protection/>
    </xf>
    <xf numFmtId="2" fontId="67" fillId="36" borderId="12" xfId="73" applyNumberFormat="1" applyFont="1" applyFill="1" applyBorder="1" applyAlignment="1" applyProtection="1">
      <alignment horizontal="right" vertical="center" wrapText="1"/>
      <protection/>
    </xf>
    <xf numFmtId="0" fontId="70" fillId="36" borderId="0" xfId="58" applyNumberFormat="1" applyFont="1" applyFill="1" applyBorder="1" applyAlignment="1" applyProtection="1">
      <alignment vertical="center" wrapText="1"/>
      <protection/>
    </xf>
    <xf numFmtId="0" fontId="68" fillId="36" borderId="12" xfId="50" applyNumberFormat="1" applyFont="1" applyFill="1" applyBorder="1" applyAlignment="1" applyProtection="1">
      <alignment horizontal="left" vertical="center" wrapText="1"/>
      <protection/>
    </xf>
    <xf numFmtId="2" fontId="68" fillId="36" borderId="12" xfId="73" applyNumberFormat="1" applyFont="1" applyFill="1" applyBorder="1" applyAlignment="1" applyProtection="1">
      <alignment horizontal="right" vertical="center" wrapText="1"/>
      <protection/>
    </xf>
    <xf numFmtId="0" fontId="5" fillId="36" borderId="12" xfId="72" applyNumberFormat="1" applyFont="1" applyFill="1" applyBorder="1" applyAlignment="1" applyProtection="1">
      <alignment horizontal="right" vertical="center" wrapText="1"/>
      <protection locked="0"/>
    </xf>
    <xf numFmtId="4" fontId="5" fillId="36" borderId="12" xfId="72" applyNumberFormat="1" applyFont="1" applyFill="1" applyBorder="1" applyAlignment="1" applyProtection="1">
      <alignment horizontal="right" vertical="center" wrapText="1"/>
      <protection locked="0"/>
    </xf>
    <xf numFmtId="0" fontId="2" fillId="36" borderId="12" xfId="50" applyNumberFormat="1" applyFont="1" applyFill="1" applyBorder="1" applyAlignment="1" applyProtection="1">
      <alignment horizontal="left" vertical="center" wrapText="1"/>
      <protection/>
    </xf>
    <xf numFmtId="0" fontId="2" fillId="36" borderId="12" xfId="73" applyNumberFormat="1" applyFont="1" applyFill="1" applyBorder="1" applyAlignment="1" applyProtection="1">
      <alignment horizontal="right" vertical="center" wrapText="1"/>
      <protection/>
    </xf>
    <xf numFmtId="4" fontId="2" fillId="36" borderId="12" xfId="73" applyNumberFormat="1" applyFont="1" applyFill="1" applyBorder="1" applyAlignment="1" applyProtection="1">
      <alignment horizontal="right" vertical="center" wrapText="1"/>
      <protection/>
    </xf>
    <xf numFmtId="0" fontId="5" fillId="36" borderId="12" xfId="56" applyNumberFormat="1" applyFont="1" applyFill="1" applyBorder="1" applyAlignment="1" applyProtection="1">
      <alignment horizontal="left" vertical="center" wrapText="1"/>
      <protection/>
    </xf>
    <xf numFmtId="0" fontId="18" fillId="37" borderId="0" xfId="58" applyNumberFormat="1" applyFont="1" applyFill="1" applyBorder="1" applyAlignment="1" applyProtection="1">
      <alignment vertical="center" wrapText="1"/>
      <protection/>
    </xf>
    <xf numFmtId="0" fontId="67" fillId="0" borderId="12" xfId="58" applyNumberFormat="1" applyFont="1" applyFill="1" applyBorder="1" applyAlignment="1" applyProtection="1">
      <alignment vertical="center" wrapText="1"/>
      <protection/>
    </xf>
    <xf numFmtId="0" fontId="68" fillId="0" borderId="12" xfId="58" applyNumberFormat="1" applyFont="1" applyFill="1" applyBorder="1" applyAlignment="1" applyProtection="1">
      <alignment vertical="center" wrapText="1"/>
      <protection/>
    </xf>
    <xf numFmtId="0" fontId="68" fillId="0" borderId="12" xfId="58" applyNumberFormat="1" applyFont="1" applyFill="1" applyBorder="1" applyAlignment="1" applyProtection="1">
      <alignment horizontal="center" vertical="center" wrapText="1"/>
      <protection/>
    </xf>
    <xf numFmtId="2" fontId="68" fillId="0" borderId="12" xfId="64" applyNumberFormat="1" applyFont="1" applyFill="1" applyBorder="1" applyAlignment="1" applyProtection="1">
      <alignment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12" xfId="50" applyNumberFormat="1" applyFont="1" applyFill="1" applyBorder="1" applyAlignment="1" applyProtection="1">
      <alignment horizontal="center" vertical="center" wrapText="1"/>
      <protection/>
    </xf>
    <xf numFmtId="0" fontId="18" fillId="0" borderId="12" xfId="50" applyNumberFormat="1" applyFont="1" applyFill="1" applyBorder="1" applyAlignment="1" applyProtection="1">
      <alignment horizontal="center" vertical="center" wrapText="1"/>
      <protection/>
    </xf>
    <xf numFmtId="0" fontId="18" fillId="0" borderId="12" xfId="56" applyNumberFormat="1" applyFont="1" applyFill="1" applyBorder="1" applyAlignment="1" applyProtection="1">
      <alignment horizontal="center" vertical="center" wrapText="1"/>
      <protection/>
    </xf>
    <xf numFmtId="0" fontId="2" fillId="0" borderId="12" xfId="56" applyNumberFormat="1" applyFont="1" applyFill="1" applyBorder="1" applyAlignment="1" applyProtection="1">
      <alignment horizontal="center" vertical="center" wrapText="1"/>
      <protection/>
    </xf>
    <xf numFmtId="0" fontId="5" fillId="0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vertical="center" wrapText="1"/>
      <protection/>
    </xf>
    <xf numFmtId="4" fontId="2" fillId="0" borderId="12" xfId="71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58" applyNumberFormat="1" applyFont="1" applyFill="1" applyBorder="1" applyAlignment="1" applyProtection="1">
      <alignment vertical="center" wrapText="1"/>
      <protection/>
    </xf>
    <xf numFmtId="0" fontId="2" fillId="37" borderId="0" xfId="58" applyNumberFormat="1" applyFont="1" applyFill="1" applyAlignment="1" applyProtection="1">
      <alignment vertical="center" wrapText="1"/>
      <protection/>
    </xf>
    <xf numFmtId="4" fontId="2" fillId="36" borderId="0" xfId="58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wrapText="1"/>
    </xf>
    <xf numFmtId="184" fontId="2" fillId="0" borderId="1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71" fillId="0" borderId="12" xfId="42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36" borderId="0" xfId="58" applyNumberFormat="1" applyFont="1" applyFill="1" applyBorder="1" applyAlignment="1" applyProtection="1">
      <alignment horizontal="left" vertical="center" wrapText="1"/>
      <protection/>
    </xf>
    <xf numFmtId="0" fontId="5" fillId="36" borderId="22" xfId="58" applyNumberFormat="1" applyFont="1" applyFill="1" applyBorder="1" applyAlignment="1" applyProtection="1">
      <alignment horizontal="center" vertical="center" wrapText="1"/>
      <protection/>
    </xf>
    <xf numFmtId="0" fontId="5" fillId="36" borderId="18" xfId="58" applyNumberFormat="1" applyFont="1" applyFill="1" applyBorder="1" applyAlignment="1" applyProtection="1">
      <alignment horizontal="center" vertical="center" wrapText="1"/>
      <protection/>
    </xf>
    <xf numFmtId="0" fontId="5" fillId="36" borderId="22" xfId="50" applyNumberFormat="1" applyFont="1" applyFill="1" applyBorder="1" applyAlignment="1" applyProtection="1">
      <alignment horizontal="left" vertical="center" wrapText="1"/>
      <protection/>
    </xf>
    <xf numFmtId="0" fontId="5" fillId="36" borderId="18" xfId="50" applyNumberFormat="1" applyFont="1" applyFill="1" applyBorder="1" applyAlignment="1" applyProtection="1">
      <alignment horizontal="left" vertical="center" wrapText="1"/>
      <protection/>
    </xf>
    <xf numFmtId="0" fontId="5" fillId="0" borderId="0" xfId="59" applyNumberFormat="1" applyFont="1" applyFill="1" applyBorder="1" applyAlignment="1" applyProtection="1">
      <alignment horizontal="left" vertical="center" wrapText="1"/>
      <protection/>
    </xf>
    <xf numFmtId="0" fontId="5" fillId="0" borderId="28" xfId="56" applyNumberFormat="1" applyFont="1" applyFill="1" applyBorder="1" applyAlignment="1" applyProtection="1">
      <alignment horizontal="center" vertical="center" wrapText="1"/>
      <protection/>
    </xf>
    <xf numFmtId="0" fontId="2" fillId="36" borderId="22" xfId="50" applyNumberFormat="1" applyFont="1" applyFill="1" applyBorder="1" applyAlignment="1" applyProtection="1">
      <alignment horizontal="center" vertical="center" wrapText="1"/>
      <protection/>
    </xf>
    <xf numFmtId="0" fontId="2" fillId="36" borderId="18" xfId="50" applyNumberFormat="1" applyFont="1" applyFill="1" applyBorder="1" applyAlignment="1" applyProtection="1">
      <alignment horizontal="center" vertical="center" wrapText="1"/>
      <protection/>
    </xf>
    <xf numFmtId="0" fontId="2" fillId="36" borderId="22" xfId="58" applyNumberFormat="1" applyFont="1" applyFill="1" applyBorder="1" applyAlignment="1" applyProtection="1">
      <alignment horizontal="center" vertical="center" wrapText="1"/>
      <protection/>
    </xf>
    <xf numFmtId="0" fontId="2" fillId="36" borderId="18" xfId="58" applyNumberFormat="1" applyFont="1" applyFill="1" applyBorder="1" applyAlignment="1" applyProtection="1">
      <alignment horizontal="center" vertical="center" wrapText="1"/>
      <protection/>
    </xf>
    <xf numFmtId="0" fontId="18" fillId="36" borderId="22" xfId="58" applyNumberFormat="1" applyFont="1" applyFill="1" applyBorder="1" applyAlignment="1" applyProtection="1">
      <alignment horizontal="center" vertical="center" wrapText="1"/>
      <protection/>
    </xf>
    <xf numFmtId="0" fontId="18" fillId="36" borderId="18" xfId="58" applyNumberFormat="1" applyFont="1" applyFill="1" applyBorder="1" applyAlignment="1" applyProtection="1">
      <alignment horizontal="center" vertical="center" wrapText="1"/>
      <protection/>
    </xf>
    <xf numFmtId="0" fontId="2" fillId="36" borderId="12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5" fillId="36" borderId="12" xfId="58" applyNumberFormat="1" applyFont="1" applyFill="1" applyBorder="1" applyAlignment="1" applyProtection="1">
      <alignment horizontal="right" vertical="center" wrapText="1"/>
      <protection/>
    </xf>
    <xf numFmtId="0" fontId="68" fillId="36" borderId="12" xfId="58" applyNumberFormat="1" applyFont="1" applyFill="1" applyBorder="1" applyAlignment="1" applyProtection="1">
      <alignment horizontal="right" vertical="center" wrapText="1"/>
      <protection/>
    </xf>
    <xf numFmtId="2" fontId="67" fillId="36" borderId="12" xfId="58" applyNumberFormat="1" applyFont="1" applyFill="1" applyBorder="1" applyAlignment="1" applyProtection="1">
      <alignment horizontal="right" vertical="center" wrapText="1"/>
      <protection/>
    </xf>
    <xf numFmtId="2" fontId="68" fillId="36" borderId="12" xfId="58" applyNumberFormat="1" applyFont="1" applyFill="1" applyBorder="1" applyAlignment="1" applyProtection="1">
      <alignment horizontal="right" vertical="center" wrapText="1"/>
      <protection/>
    </xf>
    <xf numFmtId="0" fontId="2" fillId="36" borderId="12" xfId="58" applyNumberFormat="1" applyFont="1" applyFill="1" applyBorder="1" applyAlignment="1" applyProtection="1">
      <alignment horizontal="right" vertical="center" wrapText="1"/>
      <protection/>
    </xf>
    <xf numFmtId="0" fontId="68" fillId="0" borderId="12" xfId="58" applyNumberFormat="1" applyFont="1" applyFill="1" applyBorder="1" applyAlignment="1" applyProtection="1">
      <alignment horizontal="righ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 35 2" xfId="50"/>
    <cellStyle name="Итог" xfId="51"/>
    <cellStyle name="Контрольная ячейка" xfId="52"/>
    <cellStyle name="Название" xfId="53"/>
    <cellStyle name="Нейтральный" xfId="54"/>
    <cellStyle name="Обычный 10 5 2 2" xfId="55"/>
    <cellStyle name="Обычный 19 3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НВВ 2009 постатейно свод по филиалам_09_02_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5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Формула" xfId="71"/>
    <cellStyle name="Формула_GRES.2007.5" xfId="72"/>
    <cellStyle name="Формула_НВВ - сети долгосрочный (15.07) - передано на оформление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5;&#1077;&#1088;&#1075;&#1086;\&#1056;&#1072;&#1073;&#1086;&#1095;&#1080;&#1081;%20&#1089;&#1090;&#1086;&#1083;\&#1069;&#1085;&#1077;&#1088;&#1075;&#1086;&#1087;&#1086;&#1090;&#1088;&#1077;&#1073;&#1083;&#1077;&#1085;&#1080;&#1077;\&#1056;&#1069;&#1050;\&#1056;&#1069;&#1050;%202019%20&#1075;&#1086;&#1076;\&#1056;&#1072;&#1089;&#1082;&#1088;&#1099;&#1090;&#1080;&#1077;%20&#1080;&#1085;&#1092;&#1086;&#1088;&#1084;.%20&#1090;&#1072;&#1088;&#1080;&#1092;%20&#1055;&#1088;&#1080;&#1083;&#1086;&#1078;&#1077;&#1085;&#1080;&#1077;%20&#1082;%20&#1080;&#1089;&#1093;.%2002-774%20&#1086;&#1090;%2019.03.2018%20&#1085;&#1072;%202019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8;&#1045;\&#1055;&#1086;&#1083;&#1102;&#1090;&#1086;&#1074;%20&#1052;.&#1048;\&#1045;&#1048;&#1040;&#1057;\2018%20&#1075;&#1086;&#1076;\&#1076;&#1086;%2001.03.2018%20PEREDACHA.M2018%20&#1054;&#1090;&#1095;&#1077;&#1090;%20&#1086;%20&#1087;&#1088;&#1080;&#1085;&#1103;&#1090;&#1099;&#1093;%20&#1090;&#1072;&#1088;&#1080;&#1092;&#1072;&#1093;%20&#1085;&#1072;%20&#1091;&#1089;&#1083;&#1091;&#1075;&#1080;%20&#1087;&#1086;%20&#1087;&#1077;&#1088;&#1077;&#1076;&#1072;&#1095;&#1077;\PEREDACHA.M2018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94218\Desktop\&#1069;&#1085;&#1077;&#1088;&#1075;&#1086;&#1087;&#1086;&#1090;&#1088;&#1077;&#1073;&#1083;&#1077;&#1085;&#1080;&#1077;\&#1056;&#1069;&#1050;\&#1056;&#1069;&#1050;%202020%20&#1075;&#1086;&#1076;\&#1056;&#1069;&#1050;%20&#1090;&#1072;&#1088;&#1080;&#1092;%20&#1055;&#1088;&#1080;&#1083;&#1086;&#1078;&#1077;&#1085;&#1080;&#1077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 8. Амортизация ЖКХ"/>
      <sheetName val="Пр 8. Амортизац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Справочники"/>
      <sheetName val="P2.1 У.Е. 2018"/>
      <sheetName val="P2.2 У.Е. 2018"/>
      <sheetName val="4 баланс ээ"/>
      <sheetName val="5 баланс мощности"/>
      <sheetName val="Расчет ВН1"/>
      <sheetName val="НВВ РСК 2018 (I пол)"/>
      <sheetName val="НВВ РСК 2018 (II пол)"/>
      <sheetName val="НВВ РСК 2018"/>
      <sheetName val="НВВ РСК последующие года"/>
      <sheetName val="Расчет НВВ РСК - индексация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15">
        <row r="55">
          <cell r="AN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.8 Амортизация ЖКХ"/>
      <sheetName val="Пр 8. Амортизация"/>
    </sheetNames>
    <sheetDataSet>
      <sheetData sheetId="1">
        <row r="7">
          <cell r="C7">
            <v>-1175.7855977325214</v>
          </cell>
        </row>
        <row r="8">
          <cell r="C8">
            <v>574.1944000000001</v>
          </cell>
        </row>
      </sheetData>
      <sheetData sheetId="3">
        <row r="6">
          <cell r="D6">
            <v>15554.844</v>
          </cell>
        </row>
        <row r="7">
          <cell r="D7">
            <v>543.07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9">
          <cell r="D19">
            <v>1526.563</v>
          </cell>
        </row>
        <row r="21">
          <cell r="D21">
            <v>0</v>
          </cell>
        </row>
        <row r="24">
          <cell r="D24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selection activeCell="C1" sqref="C1:H1"/>
    </sheetView>
  </sheetViews>
  <sheetFormatPr defaultColWidth="9.00390625" defaultRowHeight="12.75"/>
  <cols>
    <col min="2" max="2" width="15.125" style="0" customWidth="1"/>
    <col min="3" max="3" width="21.125" style="0" customWidth="1"/>
    <col min="4" max="4" width="15.125" style="0" customWidth="1"/>
  </cols>
  <sheetData>
    <row r="1" spans="3:8" ht="12.75">
      <c r="C1" s="182" t="s">
        <v>70</v>
      </c>
      <c r="D1" s="182"/>
      <c r="E1" s="182"/>
      <c r="F1" s="182"/>
      <c r="G1" s="182"/>
      <c r="H1" s="182"/>
    </row>
    <row r="2" spans="3:13" ht="14.25" customHeight="1">
      <c r="C2" s="36"/>
      <c r="D2" s="24"/>
      <c r="E2" s="24"/>
      <c r="F2" s="24"/>
      <c r="G2" s="24"/>
      <c r="H2" s="38" t="s">
        <v>71</v>
      </c>
      <c r="I2" s="35"/>
      <c r="J2" s="35"/>
      <c r="K2" s="35"/>
      <c r="L2" s="35"/>
      <c r="M2" s="28"/>
    </row>
    <row r="3" spans="3:8" ht="12.75">
      <c r="C3" s="36"/>
      <c r="D3" s="24"/>
      <c r="E3" s="24"/>
      <c r="F3" s="24"/>
      <c r="G3" s="24"/>
      <c r="H3" s="38" t="s">
        <v>72</v>
      </c>
    </row>
    <row r="4" spans="3:46" ht="12.75">
      <c r="C4" s="36"/>
      <c r="D4" s="24"/>
      <c r="E4" s="24"/>
      <c r="F4" s="24"/>
      <c r="G4" s="24"/>
      <c r="H4" s="38" t="s">
        <v>73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3:46" ht="12.75">
      <c r="C5" s="36"/>
      <c r="D5" s="24"/>
      <c r="E5" s="24"/>
      <c r="F5" s="24"/>
      <c r="G5" s="24"/>
      <c r="H5" s="38" t="s">
        <v>74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5:46" ht="12.75"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5:46" ht="12.75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5:46" ht="12.75"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15:46" ht="12.75"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1" spans="1:7" ht="18" customHeight="1">
      <c r="A11" s="183" t="s">
        <v>63</v>
      </c>
      <c r="B11" s="183"/>
      <c r="C11" s="183"/>
      <c r="D11" s="183"/>
      <c r="E11" s="183"/>
      <c r="F11" s="183"/>
      <c r="G11" s="183"/>
    </row>
    <row r="12" spans="1:7" ht="36" customHeight="1">
      <c r="A12" s="184" t="s">
        <v>69</v>
      </c>
      <c r="B12" s="184"/>
      <c r="C12" s="184"/>
      <c r="D12" s="184"/>
      <c r="E12" s="184"/>
      <c r="F12" s="184"/>
      <c r="G12" s="184"/>
    </row>
    <row r="13" spans="2:4" ht="17.25" thickBot="1">
      <c r="B13" s="34" t="s">
        <v>68</v>
      </c>
      <c r="C13" s="30">
        <v>2020</v>
      </c>
      <c r="D13" s="29" t="s">
        <v>64</v>
      </c>
    </row>
    <row r="14" spans="2:4" ht="15" customHeight="1">
      <c r="B14" s="31"/>
      <c r="C14" s="188" t="s">
        <v>65</v>
      </c>
      <c r="D14" s="188"/>
    </row>
    <row r="15" ht="15.75">
      <c r="B15" s="32"/>
    </row>
    <row r="16" ht="15.75">
      <c r="B16" s="32"/>
    </row>
    <row r="17" spans="1:7" ht="39.75" customHeight="1">
      <c r="A17" s="185" t="s">
        <v>66</v>
      </c>
      <c r="B17" s="185"/>
      <c r="C17" s="185"/>
      <c r="D17" s="185"/>
      <c r="E17" s="185"/>
      <c r="F17" s="185"/>
      <c r="G17" s="185"/>
    </row>
    <row r="18" spans="1:7" ht="12.75">
      <c r="A18" s="186" t="s">
        <v>67</v>
      </c>
      <c r="B18" s="186"/>
      <c r="C18" s="186"/>
      <c r="D18" s="186"/>
      <c r="E18" s="186"/>
      <c r="F18" s="186"/>
      <c r="G18" s="186"/>
    </row>
    <row r="19" ht="12.75">
      <c r="B19" s="24"/>
    </row>
    <row r="20" spans="1:7" ht="12.75" customHeight="1">
      <c r="A20" s="187" t="s">
        <v>47</v>
      </c>
      <c r="B20" s="187"/>
      <c r="C20" s="187"/>
      <c r="D20" s="187"/>
      <c r="E20" s="187"/>
      <c r="F20" s="187"/>
      <c r="G20" s="187"/>
    </row>
    <row r="21" ht="12.75">
      <c r="B21" s="33"/>
    </row>
  </sheetData>
  <sheetProtection/>
  <mergeCells count="7">
    <mergeCell ref="C1:H1"/>
    <mergeCell ref="A11:G11"/>
    <mergeCell ref="A12:G12"/>
    <mergeCell ref="A17:G17"/>
    <mergeCell ref="A18:G18"/>
    <mergeCell ref="A20:G20"/>
    <mergeCell ref="C14:D14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8.125" style="0" customWidth="1"/>
    <col min="2" max="2" width="38.25390625" style="0" customWidth="1"/>
    <col min="3" max="3" width="30.125" style="0" customWidth="1"/>
    <col min="4" max="4" width="22.25390625" style="0" customWidth="1"/>
  </cols>
  <sheetData>
    <row r="1" spans="3:4" ht="15">
      <c r="C1" s="192" t="s">
        <v>59</v>
      </c>
      <c r="D1" s="192"/>
    </row>
    <row r="2" spans="3:4" ht="30.75" customHeight="1">
      <c r="C2" s="193" t="s">
        <v>60</v>
      </c>
      <c r="D2" s="193"/>
    </row>
    <row r="3" spans="3:4" ht="12" customHeight="1">
      <c r="C3" s="25"/>
      <c r="D3" s="25"/>
    </row>
    <row r="4" spans="3:4" ht="12" customHeight="1">
      <c r="C4" s="25"/>
      <c r="D4" s="25"/>
    </row>
    <row r="5" ht="12.75">
      <c r="C5" s="23"/>
    </row>
    <row r="6" ht="12.75">
      <c r="C6" s="23"/>
    </row>
    <row r="7" spans="2:4" ht="16.5">
      <c r="B7" s="194" t="s">
        <v>61</v>
      </c>
      <c r="C7" s="194"/>
      <c r="D7" s="194"/>
    </row>
    <row r="8" ht="12.75">
      <c r="C8" s="23"/>
    </row>
    <row r="9" ht="12.75">
      <c r="C9" s="23"/>
    </row>
    <row r="12" spans="2:4" ht="71.25" customHeight="1">
      <c r="B12" s="26" t="s">
        <v>44</v>
      </c>
      <c r="C12" s="189" t="s">
        <v>45</v>
      </c>
      <c r="D12" s="190"/>
    </row>
    <row r="13" spans="2:4" ht="21.75" customHeight="1">
      <c r="B13" s="26" t="s">
        <v>46</v>
      </c>
      <c r="C13" s="191" t="s">
        <v>47</v>
      </c>
      <c r="D13" s="191"/>
    </row>
    <row r="14" spans="2:4" ht="33.75" customHeight="1">
      <c r="B14" s="26" t="s">
        <v>48</v>
      </c>
      <c r="C14" s="191" t="s">
        <v>62</v>
      </c>
      <c r="D14" s="191"/>
    </row>
    <row r="15" spans="2:4" ht="33" customHeight="1">
      <c r="B15" s="26" t="s">
        <v>49</v>
      </c>
      <c r="C15" s="191" t="s">
        <v>62</v>
      </c>
      <c r="D15" s="191"/>
    </row>
    <row r="16" spans="2:4" ht="16.5">
      <c r="B16" s="26" t="s">
        <v>50</v>
      </c>
      <c r="C16" s="195">
        <v>2439005538</v>
      </c>
      <c r="D16" s="195"/>
    </row>
    <row r="17" spans="2:4" ht="16.5">
      <c r="B17" s="26" t="s">
        <v>51</v>
      </c>
      <c r="C17" s="195">
        <v>243901001</v>
      </c>
      <c r="D17" s="195"/>
    </row>
    <row r="18" spans="2:4" ht="18.75" customHeight="1">
      <c r="B18" s="26" t="s">
        <v>52</v>
      </c>
      <c r="C18" s="191" t="s">
        <v>250</v>
      </c>
      <c r="D18" s="191"/>
    </row>
    <row r="19" spans="2:4" ht="17.25" customHeight="1">
      <c r="B19" s="26" t="s">
        <v>53</v>
      </c>
      <c r="C19" s="196" t="s">
        <v>54</v>
      </c>
      <c r="D19" s="191"/>
    </row>
    <row r="20" spans="2:4" ht="17.25" customHeight="1">
      <c r="B20" s="26" t="s">
        <v>55</v>
      </c>
      <c r="C20" s="191" t="s">
        <v>56</v>
      </c>
      <c r="D20" s="191"/>
    </row>
    <row r="21" spans="2:4" ht="16.5">
      <c r="B21" s="26" t="s">
        <v>57</v>
      </c>
      <c r="C21" s="191" t="s">
        <v>58</v>
      </c>
      <c r="D21" s="191"/>
    </row>
    <row r="22" spans="2:4" ht="16.5">
      <c r="B22" s="27"/>
      <c r="C22" s="27"/>
      <c r="D22" s="27"/>
    </row>
  </sheetData>
  <sheetProtection/>
  <mergeCells count="13">
    <mergeCell ref="C21:D21"/>
    <mergeCell ref="C15:D15"/>
    <mergeCell ref="C16:D16"/>
    <mergeCell ref="C17:D17"/>
    <mergeCell ref="C18:D18"/>
    <mergeCell ref="C19:D19"/>
    <mergeCell ref="C20:D20"/>
    <mergeCell ref="C12:D12"/>
    <mergeCell ref="C13:D13"/>
    <mergeCell ref="C14:D14"/>
    <mergeCell ref="C1:D1"/>
    <mergeCell ref="C2:D2"/>
    <mergeCell ref="B7:D7"/>
  </mergeCells>
  <hyperlinks>
    <hyperlink ref="C19" r:id="rId1" display="mupgkh79@mail.ru"/>
  </hyperlinks>
  <printOptions/>
  <pageMargins left="0.31496062992125984" right="0.11811023622047245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2">
      <selection activeCell="F57" sqref="F57"/>
    </sheetView>
  </sheetViews>
  <sheetFormatPr defaultColWidth="9.00390625" defaultRowHeight="12.75"/>
  <cols>
    <col min="2" max="2" width="38.75390625" style="0" customWidth="1"/>
    <col min="3" max="3" width="11.375" style="0" customWidth="1"/>
    <col min="4" max="4" width="16.00390625" style="0" customWidth="1"/>
    <col min="5" max="5" width="15.875" style="0" customWidth="1"/>
    <col min="6" max="6" width="17.875" style="0" customWidth="1"/>
    <col min="7" max="7" width="15.875" style="0" customWidth="1"/>
    <col min="8" max="8" width="15.375" style="0" customWidth="1"/>
    <col min="9" max="9" width="16.125" style="0" customWidth="1"/>
  </cols>
  <sheetData>
    <row r="1" spans="7:35" ht="12.75">
      <c r="G1" s="36"/>
      <c r="H1" s="36"/>
      <c r="I1" s="37" t="s">
        <v>75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I1" s="37"/>
    </row>
    <row r="2" spans="7:35" ht="12.75">
      <c r="G2" s="36"/>
      <c r="H2" s="36"/>
      <c r="I2" s="37" t="s">
        <v>76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I2" s="37"/>
    </row>
    <row r="3" spans="7:35" ht="12.75">
      <c r="G3" s="36"/>
      <c r="H3" s="36"/>
      <c r="I3" s="37" t="s">
        <v>77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I3" s="37"/>
    </row>
    <row r="7" spans="1:8" ht="20.25" customHeight="1">
      <c r="A7" s="197" t="s">
        <v>78</v>
      </c>
      <c r="B7" s="197"/>
      <c r="C7" s="197"/>
      <c r="D7" s="197"/>
      <c r="E7" s="197"/>
      <c r="F7" s="197"/>
      <c r="G7" s="197"/>
      <c r="H7" s="197"/>
    </row>
    <row r="8" spans="1:8" ht="20.25" customHeight="1">
      <c r="A8" s="197" t="s">
        <v>79</v>
      </c>
      <c r="B8" s="197"/>
      <c r="C8" s="197"/>
      <c r="D8" s="197"/>
      <c r="E8" s="197"/>
      <c r="F8" s="197"/>
      <c r="G8" s="197"/>
      <c r="H8" s="197"/>
    </row>
    <row r="9" spans="1:8" ht="20.25" customHeight="1">
      <c r="A9" s="12"/>
      <c r="B9" s="197" t="s">
        <v>251</v>
      </c>
      <c r="C9" s="197"/>
      <c r="D9" s="197"/>
      <c r="E9" s="197"/>
      <c r="F9" s="197"/>
      <c r="G9" s="197"/>
      <c r="H9" s="197"/>
    </row>
    <row r="10" spans="1:7" ht="20.25" customHeight="1">
      <c r="A10" s="12"/>
      <c r="B10" s="22"/>
      <c r="C10" s="22"/>
      <c r="D10" s="22"/>
      <c r="E10" s="22"/>
      <c r="F10" s="12"/>
      <c r="G10" s="12"/>
    </row>
    <row r="11" spans="1:7" ht="14.25" customHeight="1">
      <c r="A11" s="12"/>
      <c r="B11" s="22"/>
      <c r="C11" s="22"/>
      <c r="D11" s="22"/>
      <c r="E11" s="22"/>
      <c r="F11" s="12"/>
      <c r="G11" s="12"/>
    </row>
    <row r="12" spans="1:10" ht="15.75" customHeight="1">
      <c r="A12" s="51"/>
      <c r="B12" s="57"/>
      <c r="C12" s="200" t="s">
        <v>2</v>
      </c>
      <c r="D12" s="203" t="s">
        <v>80</v>
      </c>
      <c r="E12" s="204"/>
      <c r="F12" s="203" t="s">
        <v>83</v>
      </c>
      <c r="G12" s="204"/>
      <c r="H12" s="203" t="s">
        <v>85</v>
      </c>
      <c r="I12" s="204"/>
      <c r="J12" s="39"/>
    </row>
    <row r="13" spans="1:10" ht="16.5" customHeight="1">
      <c r="A13" s="52"/>
      <c r="B13" s="58"/>
      <c r="C13" s="201"/>
      <c r="D13" s="205" t="s">
        <v>81</v>
      </c>
      <c r="E13" s="206"/>
      <c r="F13" s="205" t="s">
        <v>84</v>
      </c>
      <c r="G13" s="206"/>
      <c r="H13" s="205" t="s">
        <v>86</v>
      </c>
      <c r="I13" s="206"/>
      <c r="J13" s="39"/>
    </row>
    <row r="14" spans="1:10" ht="15.75">
      <c r="A14" s="49"/>
      <c r="B14" s="59"/>
      <c r="C14" s="201"/>
      <c r="D14" s="205" t="s">
        <v>82</v>
      </c>
      <c r="E14" s="206"/>
      <c r="F14" s="207" t="s">
        <v>91</v>
      </c>
      <c r="G14" s="208"/>
      <c r="H14" s="205" t="s">
        <v>87</v>
      </c>
      <c r="I14" s="206"/>
      <c r="J14" s="39"/>
    </row>
    <row r="15" spans="1:9" ht="15.75" customHeight="1">
      <c r="A15" s="53" t="s">
        <v>0</v>
      </c>
      <c r="B15" s="55" t="s">
        <v>1</v>
      </c>
      <c r="C15" s="201"/>
      <c r="D15" s="60"/>
      <c r="E15" s="61"/>
      <c r="F15" s="209"/>
      <c r="G15" s="210"/>
      <c r="H15" s="44"/>
      <c r="I15" s="45"/>
    </row>
    <row r="16" spans="1:9" ht="63">
      <c r="A16" s="54"/>
      <c r="B16" s="56"/>
      <c r="C16" s="202"/>
      <c r="D16" s="41" t="s">
        <v>274</v>
      </c>
      <c r="E16" s="41" t="s">
        <v>88</v>
      </c>
      <c r="F16" s="41" t="s">
        <v>275</v>
      </c>
      <c r="G16" s="41" t="s">
        <v>89</v>
      </c>
      <c r="H16" s="41" t="s">
        <v>273</v>
      </c>
      <c r="I16" s="41" t="s">
        <v>272</v>
      </c>
    </row>
    <row r="17" spans="1:9" ht="15">
      <c r="A17" s="50">
        <v>1</v>
      </c>
      <c r="B17" s="46">
        <f>A17+1</f>
        <v>2</v>
      </c>
      <c r="C17" s="46">
        <v>3</v>
      </c>
      <c r="D17" s="47">
        <v>6</v>
      </c>
      <c r="E17" s="46">
        <v>7</v>
      </c>
      <c r="F17" s="47">
        <v>6</v>
      </c>
      <c r="G17" s="46">
        <v>7</v>
      </c>
      <c r="H17" s="48">
        <v>8</v>
      </c>
      <c r="I17" s="43">
        <v>9</v>
      </c>
    </row>
    <row r="18" spans="1:9" ht="45.75" customHeight="1">
      <c r="A18" s="62"/>
      <c r="B18" s="3" t="s">
        <v>3</v>
      </c>
      <c r="C18" s="4"/>
      <c r="D18" s="5"/>
      <c r="E18" s="5"/>
      <c r="F18" s="5"/>
      <c r="G18" s="5"/>
      <c r="H18" s="42"/>
      <c r="I18" s="42"/>
    </row>
    <row r="19" spans="1:9" ht="15.75" customHeight="1">
      <c r="A19" s="63" t="s">
        <v>4</v>
      </c>
      <c r="B19" s="7" t="s">
        <v>5</v>
      </c>
      <c r="C19" s="8"/>
      <c r="D19" s="5"/>
      <c r="E19" s="5"/>
      <c r="F19" s="5"/>
      <c r="G19" s="5"/>
      <c r="H19" s="17"/>
      <c r="I19" s="17"/>
    </row>
    <row r="20" spans="1:9" ht="15.75" customHeight="1">
      <c r="A20" s="63" t="s">
        <v>6</v>
      </c>
      <c r="B20" s="9" t="s">
        <v>7</v>
      </c>
      <c r="C20" s="8"/>
      <c r="D20" s="5"/>
      <c r="E20" s="5"/>
      <c r="F20" s="5"/>
      <c r="G20" s="5"/>
      <c r="H20" s="17"/>
      <c r="I20" s="17"/>
    </row>
    <row r="21" spans="1:9" ht="18" customHeight="1">
      <c r="A21" s="63" t="s">
        <v>8</v>
      </c>
      <c r="B21" s="7" t="s">
        <v>9</v>
      </c>
      <c r="C21" s="10" t="s">
        <v>10</v>
      </c>
      <c r="D21" s="19">
        <v>2146.48</v>
      </c>
      <c r="E21" s="21">
        <v>2211.95</v>
      </c>
      <c r="F21" s="21">
        <v>2211.95</v>
      </c>
      <c r="G21" s="21">
        <v>2211.95</v>
      </c>
      <c r="H21" s="69">
        <v>2278.31</v>
      </c>
      <c r="I21" s="69">
        <f>SUM(H21*1.03)</f>
        <v>2346.6593</v>
      </c>
    </row>
    <row r="22" spans="1:9" ht="18" customHeight="1">
      <c r="A22" s="63" t="s">
        <v>11</v>
      </c>
      <c r="B22" s="7" t="s">
        <v>12</v>
      </c>
      <c r="C22" s="10" t="s">
        <v>10</v>
      </c>
      <c r="D22" s="19">
        <v>4238.9</v>
      </c>
      <c r="E22" s="21">
        <v>4368.19</v>
      </c>
      <c r="F22" s="21">
        <v>4368.19</v>
      </c>
      <c r="G22" s="21">
        <v>4368.19</v>
      </c>
      <c r="H22" s="69">
        <v>4499.23</v>
      </c>
      <c r="I22" s="69">
        <f aca="true" t="shared" si="0" ref="I22:I27">SUM(H22*1.03)</f>
        <v>4634.206899999999</v>
      </c>
    </row>
    <row r="23" spans="1:9" ht="13.5" customHeight="1">
      <c r="A23" s="63" t="s">
        <v>13</v>
      </c>
      <c r="B23" s="9" t="s">
        <v>14</v>
      </c>
      <c r="C23" s="10"/>
      <c r="D23" s="5"/>
      <c r="E23" s="20"/>
      <c r="F23" s="5"/>
      <c r="G23" s="20"/>
      <c r="H23" s="69"/>
      <c r="I23" s="69"/>
    </row>
    <row r="24" spans="1:9" ht="29.25" customHeight="1">
      <c r="A24" s="63" t="s">
        <v>15</v>
      </c>
      <c r="B24" s="7" t="s">
        <v>16</v>
      </c>
      <c r="C24" s="10"/>
      <c r="D24" s="5"/>
      <c r="E24" s="20"/>
      <c r="F24" s="5"/>
      <c r="G24" s="20"/>
      <c r="H24" s="69"/>
      <c r="I24" s="69"/>
    </row>
    <row r="25" spans="1:9" ht="17.25" customHeight="1">
      <c r="A25" s="63" t="s">
        <v>15</v>
      </c>
      <c r="B25" s="7" t="s">
        <v>17</v>
      </c>
      <c r="C25" s="10" t="s">
        <v>10</v>
      </c>
      <c r="D25" s="19">
        <v>943149.53</v>
      </c>
      <c r="E25" s="21">
        <v>962012.52</v>
      </c>
      <c r="F25" s="21">
        <v>962012.52</v>
      </c>
      <c r="G25" s="21">
        <v>990872.89</v>
      </c>
      <c r="H25" s="21">
        <v>990872.89</v>
      </c>
      <c r="I25" s="69">
        <f t="shared" si="0"/>
        <v>1020599.0767000001</v>
      </c>
    </row>
    <row r="26" spans="1:9" ht="15.75">
      <c r="A26" s="63" t="s">
        <v>18</v>
      </c>
      <c r="B26" s="199" t="s">
        <v>90</v>
      </c>
      <c r="C26" s="199"/>
      <c r="D26" s="199"/>
      <c r="E26" s="199"/>
      <c r="F26" s="7"/>
      <c r="G26" s="7"/>
      <c r="H26" s="7"/>
      <c r="I26" s="69">
        <f t="shared" si="0"/>
        <v>0</v>
      </c>
    </row>
    <row r="27" spans="1:9" ht="15.75">
      <c r="A27" s="62" t="s">
        <v>19</v>
      </c>
      <c r="B27" s="7" t="s">
        <v>17</v>
      </c>
      <c r="C27" s="10" t="s">
        <v>10</v>
      </c>
      <c r="D27" s="13">
        <v>382.58</v>
      </c>
      <c r="E27" s="10">
        <v>405.53</v>
      </c>
      <c r="F27" s="10">
        <v>405.53</v>
      </c>
      <c r="G27" s="10">
        <v>450.14</v>
      </c>
      <c r="H27" s="10">
        <v>450.14</v>
      </c>
      <c r="I27" s="69">
        <f t="shared" si="0"/>
        <v>463.6442</v>
      </c>
    </row>
    <row r="28" spans="1:9" ht="15.75">
      <c r="A28" s="62" t="s">
        <v>20</v>
      </c>
      <c r="B28" s="199" t="s">
        <v>21</v>
      </c>
      <c r="C28" s="199"/>
      <c r="D28" s="199"/>
      <c r="E28" s="199"/>
      <c r="F28" s="7"/>
      <c r="G28" s="7"/>
      <c r="H28" s="17"/>
      <c r="I28" s="17"/>
    </row>
    <row r="29" spans="1:9" ht="15" customHeight="1">
      <c r="A29" s="62" t="s">
        <v>22</v>
      </c>
      <c r="B29" s="9" t="s">
        <v>7</v>
      </c>
      <c r="C29" s="10"/>
      <c r="D29" s="3"/>
      <c r="E29" s="5"/>
      <c r="F29" s="5"/>
      <c r="G29" s="5"/>
      <c r="H29" s="17"/>
      <c r="I29" s="17"/>
    </row>
    <row r="30" spans="1:9" ht="79.5" customHeight="1">
      <c r="A30" s="62" t="s">
        <v>23</v>
      </c>
      <c r="B30" s="7" t="s">
        <v>24</v>
      </c>
      <c r="C30" s="10" t="s">
        <v>10</v>
      </c>
      <c r="D30" s="21">
        <v>1412.11</v>
      </c>
      <c r="E30" s="21">
        <v>1427.53</v>
      </c>
      <c r="F30" s="21">
        <v>1427.53</v>
      </c>
      <c r="G30" s="21">
        <v>1427.53</v>
      </c>
      <c r="H30" s="69">
        <v>1290.04</v>
      </c>
      <c r="I30" s="69">
        <f>SUM(H30*1.03)</f>
        <v>1328.7412</v>
      </c>
    </row>
    <row r="31" spans="1:9" ht="78" customHeight="1">
      <c r="A31" s="62" t="s">
        <v>25</v>
      </c>
      <c r="B31" s="7" t="s">
        <v>26</v>
      </c>
      <c r="C31" s="10" t="s">
        <v>10</v>
      </c>
      <c r="D31" s="21">
        <v>2607.03</v>
      </c>
      <c r="E31" s="21">
        <v>2681.76</v>
      </c>
      <c r="F31" s="21">
        <v>2681.76</v>
      </c>
      <c r="G31" s="21">
        <v>2681.76</v>
      </c>
      <c r="H31" s="69">
        <v>2590.04</v>
      </c>
      <c r="I31" s="69">
        <f>SUM(H31*1.03)</f>
        <v>2667.7412</v>
      </c>
    </row>
    <row r="32" spans="1:9" ht="78.75" customHeight="1">
      <c r="A32" s="62" t="s">
        <v>27</v>
      </c>
      <c r="B32" s="7" t="s">
        <v>28</v>
      </c>
      <c r="C32" s="10" t="s">
        <v>10</v>
      </c>
      <c r="D32" s="21">
        <v>810.42</v>
      </c>
      <c r="E32" s="21">
        <v>800.41</v>
      </c>
      <c r="F32" s="21">
        <v>800.41</v>
      </c>
      <c r="G32" s="21">
        <v>800.41</v>
      </c>
      <c r="H32" s="69">
        <v>648.38</v>
      </c>
      <c r="I32" s="69">
        <f>SUM(H32*1.03)</f>
        <v>667.8314</v>
      </c>
    </row>
    <row r="33" spans="1:9" ht="80.25" customHeight="1">
      <c r="A33" s="62" t="s">
        <v>29</v>
      </c>
      <c r="B33" s="7" t="s">
        <v>30</v>
      </c>
      <c r="C33" s="10" t="s">
        <v>10</v>
      </c>
      <c r="D33" s="21">
        <v>1649.4</v>
      </c>
      <c r="E33" s="21">
        <v>1673.29</v>
      </c>
      <c r="F33" s="21">
        <v>1673.29</v>
      </c>
      <c r="G33" s="21">
        <v>1673.29</v>
      </c>
      <c r="H33" s="69">
        <v>1556.71</v>
      </c>
      <c r="I33" s="69">
        <f>SUM(H33*1.03)</f>
        <v>1603.4113</v>
      </c>
    </row>
    <row r="34" spans="1:9" ht="51.75" customHeight="1">
      <c r="A34" s="62" t="s">
        <v>31</v>
      </c>
      <c r="B34" s="7" t="s">
        <v>32</v>
      </c>
      <c r="C34" s="10" t="s">
        <v>10</v>
      </c>
      <c r="D34" s="21">
        <v>2607.03</v>
      </c>
      <c r="E34" s="21">
        <v>2681.76</v>
      </c>
      <c r="F34" s="21">
        <v>2681.76</v>
      </c>
      <c r="G34" s="21">
        <v>2681.76</v>
      </c>
      <c r="H34" s="69">
        <v>2590.04</v>
      </c>
      <c r="I34" s="69">
        <f>SUM(H34*1.03)</f>
        <v>2667.7412</v>
      </c>
    </row>
    <row r="35" ht="12.75">
      <c r="G35" s="15"/>
    </row>
    <row r="36" spans="1:7" ht="18.75">
      <c r="A36" s="197" t="s">
        <v>33</v>
      </c>
      <c r="B36" s="197"/>
      <c r="C36" s="197"/>
      <c r="D36" s="197"/>
      <c r="E36" s="197"/>
      <c r="F36" s="197"/>
      <c r="G36" s="15"/>
    </row>
    <row r="37" spans="1:7" ht="15">
      <c r="A37" s="66" t="s">
        <v>42</v>
      </c>
      <c r="B37" s="66"/>
      <c r="C37" s="66"/>
      <c r="D37" s="66"/>
      <c r="E37" s="66"/>
      <c r="F37" s="66"/>
      <c r="G37" s="15"/>
    </row>
    <row r="38" spans="1:7" ht="12.75">
      <c r="A38" s="16"/>
      <c r="B38" s="16"/>
      <c r="C38" s="16"/>
      <c r="D38" s="16"/>
      <c r="E38" s="16"/>
      <c r="F38" s="16"/>
      <c r="G38" s="15"/>
    </row>
    <row r="39" spans="1:9" ht="16.5" thickBot="1">
      <c r="A39" s="18">
        <v>1</v>
      </c>
      <c r="B39" s="9" t="s">
        <v>7</v>
      </c>
      <c r="C39" s="14" t="s">
        <v>10</v>
      </c>
      <c r="D39" s="17">
        <v>611.67</v>
      </c>
      <c r="E39" s="64">
        <v>328.82</v>
      </c>
      <c r="F39" s="67">
        <v>161.62</v>
      </c>
      <c r="G39" s="17">
        <v>121.16</v>
      </c>
      <c r="H39" s="17">
        <v>121.16</v>
      </c>
      <c r="I39" s="17">
        <v>121.16</v>
      </c>
    </row>
    <row r="40" spans="1:7" ht="15.75">
      <c r="A40" s="1"/>
      <c r="B40" s="1"/>
      <c r="C40" s="1"/>
      <c r="D40" s="1"/>
      <c r="E40" s="1"/>
      <c r="F40" s="1"/>
      <c r="G40" s="15"/>
    </row>
    <row r="41" spans="1:7" ht="18.75" customHeight="1">
      <c r="A41" s="197" t="s">
        <v>33</v>
      </c>
      <c r="B41" s="197"/>
      <c r="C41" s="197"/>
      <c r="D41" s="197"/>
      <c r="E41" s="197"/>
      <c r="F41" s="197"/>
      <c r="G41" s="197"/>
    </row>
    <row r="42" spans="1:7" ht="15.75">
      <c r="A42" s="65" t="s">
        <v>34</v>
      </c>
      <c r="B42" s="65"/>
      <c r="C42" s="65"/>
      <c r="D42" s="65"/>
      <c r="E42" s="65"/>
      <c r="F42" s="65"/>
      <c r="G42" s="15"/>
    </row>
    <row r="43" spans="1:9" ht="15.75">
      <c r="A43" s="6" t="s">
        <v>4</v>
      </c>
      <c r="B43" s="9" t="s">
        <v>14</v>
      </c>
      <c r="C43" s="10"/>
      <c r="D43" s="3"/>
      <c r="E43" s="5"/>
      <c r="F43" s="40"/>
      <c r="G43" s="42"/>
      <c r="H43" s="42"/>
      <c r="I43" s="42"/>
    </row>
    <row r="44" spans="1:9" ht="69.75" customHeight="1">
      <c r="A44" s="6" t="s">
        <v>6</v>
      </c>
      <c r="B44" s="7" t="s">
        <v>35</v>
      </c>
      <c r="C44" s="10" t="s">
        <v>37</v>
      </c>
      <c r="D44" s="68">
        <v>164095.64</v>
      </c>
      <c r="E44" s="69">
        <v>173164.15</v>
      </c>
      <c r="F44" s="69">
        <v>173164.15</v>
      </c>
      <c r="G44" s="69">
        <v>182697.68</v>
      </c>
      <c r="H44" s="69">
        <v>182697.68</v>
      </c>
      <c r="I44" s="69">
        <v>187995.91</v>
      </c>
    </row>
    <row r="45" spans="1:9" ht="47.25">
      <c r="A45" s="2" t="s">
        <v>13</v>
      </c>
      <c r="B45" s="11" t="s">
        <v>38</v>
      </c>
      <c r="C45" s="10" t="s">
        <v>36</v>
      </c>
      <c r="D45" s="19">
        <v>1583.19</v>
      </c>
      <c r="E45" s="19">
        <v>1583.19</v>
      </c>
      <c r="F45" s="19">
        <v>1583.19</v>
      </c>
      <c r="G45" s="19">
        <v>1583.19</v>
      </c>
      <c r="H45" s="69">
        <v>1646.52</v>
      </c>
      <c r="I45" s="69">
        <v>1712.38</v>
      </c>
    </row>
    <row r="46" spans="1:7" ht="12.75">
      <c r="A46" s="16"/>
      <c r="B46" s="16"/>
      <c r="C46" s="16"/>
      <c r="D46" s="16"/>
      <c r="E46" s="16"/>
      <c r="F46" s="16"/>
      <c r="G46" s="15"/>
    </row>
    <row r="47" spans="1:7" ht="18.75">
      <c r="A47" s="197" t="s">
        <v>39</v>
      </c>
      <c r="B47" s="197"/>
      <c r="C47" s="197"/>
      <c r="D47" s="197"/>
      <c r="E47" s="197"/>
      <c r="F47" s="197"/>
      <c r="G47" s="15"/>
    </row>
    <row r="48" spans="1:7" ht="18.75">
      <c r="A48" s="198" t="s">
        <v>40</v>
      </c>
      <c r="B48" s="198"/>
      <c r="C48" s="198"/>
      <c r="D48" s="198"/>
      <c r="E48" s="198"/>
      <c r="F48" s="198"/>
      <c r="G48" s="15"/>
    </row>
    <row r="49" spans="1:9" ht="31.5">
      <c r="A49" s="6" t="s">
        <v>4</v>
      </c>
      <c r="B49" s="7" t="s">
        <v>43</v>
      </c>
      <c r="C49" s="10" t="s">
        <v>41</v>
      </c>
      <c r="D49" s="10">
        <v>341.49</v>
      </c>
      <c r="E49" s="17">
        <v>341.49</v>
      </c>
      <c r="F49" s="10">
        <v>341.49</v>
      </c>
      <c r="G49" s="17">
        <v>341.49</v>
      </c>
      <c r="H49" s="17">
        <v>341.49</v>
      </c>
      <c r="I49" s="17">
        <v>351.39</v>
      </c>
    </row>
    <row r="50" spans="1:6" ht="12.75">
      <c r="A50" s="16"/>
      <c r="B50" s="16"/>
      <c r="C50" s="16"/>
      <c r="D50" s="16"/>
      <c r="E50" s="16"/>
      <c r="F50" s="16"/>
    </row>
  </sheetData>
  <sheetProtection/>
  <mergeCells count="19">
    <mergeCell ref="D12:E12"/>
    <mergeCell ref="D13:E13"/>
    <mergeCell ref="D14:E14"/>
    <mergeCell ref="F12:G12"/>
    <mergeCell ref="F13:G13"/>
    <mergeCell ref="F14:G15"/>
    <mergeCell ref="H12:I12"/>
    <mergeCell ref="H13:I13"/>
    <mergeCell ref="H14:I14"/>
    <mergeCell ref="A47:F47"/>
    <mergeCell ref="A48:F48"/>
    <mergeCell ref="A41:G41"/>
    <mergeCell ref="A7:H7"/>
    <mergeCell ref="A8:H8"/>
    <mergeCell ref="B9:H9"/>
    <mergeCell ref="B26:E26"/>
    <mergeCell ref="B28:E28"/>
    <mergeCell ref="A36:F36"/>
    <mergeCell ref="C12:C16"/>
  </mergeCells>
  <dataValidations count="1">
    <dataValidation type="date" allowBlank="1" showInputMessage="1" showErrorMessage="1" sqref="D21:D22 D27 E43:F43 D18:G20 D23:G24 E29:G29">
      <formula1>1</formula1>
      <formula2>73051</formula2>
    </dataValidation>
  </dataValidations>
  <printOptions/>
  <pageMargins left="0.5118110236220472" right="0.31496062992125984" top="0.15748031496062992" bottom="0.15748031496062992" header="0.31496062992125984" footer="0.31496062992125984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7">
      <selection activeCell="J71" sqref="J71"/>
    </sheetView>
  </sheetViews>
  <sheetFormatPr defaultColWidth="9.25390625" defaultRowHeight="12.75"/>
  <cols>
    <col min="1" max="1" width="10.875" style="70" customWidth="1"/>
    <col min="2" max="2" width="59.125" style="70" customWidth="1"/>
    <col min="3" max="3" width="12.375" style="70" customWidth="1"/>
    <col min="4" max="5" width="21.375" style="70" hidden="1" customWidth="1"/>
    <col min="6" max="6" width="22.625" style="70" customWidth="1"/>
    <col min="7" max="7" width="18.125" style="70" customWidth="1"/>
    <col min="8" max="8" width="26.875" style="70" customWidth="1"/>
    <col min="9" max="9" width="9.25390625" style="70" customWidth="1"/>
    <col min="10" max="10" width="13.125" style="70" bestFit="1" customWidth="1"/>
    <col min="11" max="237" width="9.25390625" style="70" customWidth="1"/>
    <col min="238" max="238" width="13.75390625" style="70" customWidth="1"/>
    <col min="239" max="239" width="59.125" style="70" customWidth="1"/>
    <col min="240" max="240" width="15.75390625" style="70" customWidth="1"/>
    <col min="241" max="241" width="27.25390625" style="70" customWidth="1"/>
    <col min="242" max="245" width="22.375" style="70" customWidth="1"/>
    <col min="246" max="246" width="26.75390625" style="70" customWidth="1"/>
    <col min="247" max="16384" width="9.25390625" style="70" customWidth="1"/>
  </cols>
  <sheetData>
    <row r="1" ht="15.75">
      <c r="H1" s="70" t="s">
        <v>92</v>
      </c>
    </row>
    <row r="2" spans="1:256" ht="15.75">
      <c r="A2" s="217" t="s">
        <v>265</v>
      </c>
      <c r="B2" s="217"/>
      <c r="C2" s="217"/>
      <c r="D2" s="217"/>
      <c r="E2" s="217"/>
      <c r="F2" s="217"/>
      <c r="G2" s="217"/>
      <c r="H2" s="21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ht="15.75">
      <c r="A3" s="211" t="s">
        <v>93</v>
      </c>
      <c r="B3" s="211"/>
      <c r="C3" s="211"/>
      <c r="D3" s="72"/>
      <c r="E3" s="72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49.5" customHeight="1">
      <c r="A4" s="218" t="s">
        <v>0</v>
      </c>
      <c r="B4" s="220" t="s">
        <v>83</v>
      </c>
      <c r="C4" s="220" t="s">
        <v>94</v>
      </c>
      <c r="D4" s="222" t="s">
        <v>266</v>
      </c>
      <c r="E4" s="222" t="s">
        <v>267</v>
      </c>
      <c r="F4" s="222" t="s">
        <v>268</v>
      </c>
      <c r="G4" s="224" t="s">
        <v>271</v>
      </c>
      <c r="H4" s="224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47.25">
      <c r="A5" s="219"/>
      <c r="B5" s="221"/>
      <c r="C5" s="221"/>
      <c r="D5" s="223"/>
      <c r="E5" s="223"/>
      <c r="F5" s="223"/>
      <c r="G5" s="74" t="s">
        <v>269</v>
      </c>
      <c r="H5" s="74" t="s">
        <v>270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ht="15.7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ht="15.75">
      <c r="A7" s="76" t="s">
        <v>6</v>
      </c>
      <c r="B7" s="77" t="s">
        <v>95</v>
      </c>
      <c r="C7" s="76" t="s">
        <v>96</v>
      </c>
      <c r="D7" s="78">
        <v>6.4</v>
      </c>
      <c r="E7" s="79">
        <v>6</v>
      </c>
      <c r="F7" s="80">
        <v>3.7</v>
      </c>
      <c r="G7" s="80">
        <v>4.6</v>
      </c>
      <c r="H7" s="80">
        <v>5.1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15.75">
      <c r="A8" s="76" t="s">
        <v>13</v>
      </c>
      <c r="B8" s="77" t="s">
        <v>97</v>
      </c>
      <c r="C8" s="76" t="s">
        <v>96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15.75">
      <c r="A9" s="76" t="s">
        <v>18</v>
      </c>
      <c r="B9" s="77" t="s">
        <v>98</v>
      </c>
      <c r="C9" s="76" t="s">
        <v>99</v>
      </c>
      <c r="D9" s="83">
        <v>459.48</v>
      </c>
      <c r="E9" s="83">
        <v>639.97</v>
      </c>
      <c r="F9" s="83">
        <v>640.67</v>
      </c>
      <c r="G9" s="83">
        <v>665.36</v>
      </c>
      <c r="H9" s="83">
        <v>667.43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ht="15.75">
      <c r="A10" s="84" t="s">
        <v>100</v>
      </c>
      <c r="B10" s="85" t="s">
        <v>101</v>
      </c>
      <c r="C10" s="84" t="s">
        <v>96</v>
      </c>
      <c r="D10" s="86"/>
      <c r="E10" s="86">
        <v>0</v>
      </c>
      <c r="F10" s="87">
        <f>IF(E9=0,0,(F9-E9)/E9)*100</f>
        <v>0.10938012719345153</v>
      </c>
      <c r="G10" s="87">
        <f>IF(F9=0,0,(G9-F9)/F9)*100</f>
        <v>3.853778076076616</v>
      </c>
      <c r="H10" s="87">
        <f>IF(G9=0,0,(H9-G9)/G9)*100</f>
        <v>0.31110977515930266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15.75">
      <c r="A11" s="84" t="s">
        <v>102</v>
      </c>
      <c r="B11" s="89" t="s">
        <v>103</v>
      </c>
      <c r="C11" s="84"/>
      <c r="D11" s="90"/>
      <c r="E11" s="90">
        <v>0.75</v>
      </c>
      <c r="F11" s="90">
        <v>0.75</v>
      </c>
      <c r="G11" s="90">
        <v>0.75</v>
      </c>
      <c r="H11" s="90">
        <v>0.75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ht="15.75">
      <c r="A12" s="84" t="s">
        <v>104</v>
      </c>
      <c r="B12" s="89" t="s">
        <v>105</v>
      </c>
      <c r="C12" s="84"/>
      <c r="D12" s="84"/>
      <c r="E12" s="84">
        <v>1.05</v>
      </c>
      <c r="F12" s="91">
        <f>(1+F7/100)*(1-F8/100)*(1+F10/100*F11)</f>
        <v>1.0274721968998546</v>
      </c>
      <c r="G12" s="91">
        <f>(1+G7/100)*(1-G8/100)*(1+G10/100*G11)</f>
        <v>1.065470560116753</v>
      </c>
      <c r="H12" s="91">
        <f>(1+H7/100)*(1-H8/100)*(1+H10/100*H11)</f>
        <v>1.0429177995746663</v>
      </c>
      <c r="I12" s="92"/>
      <c r="J12" s="92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ht="15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ht="15.75" customHeight="1">
      <c r="A14" s="211" t="s">
        <v>106</v>
      </c>
      <c r="B14" s="211"/>
      <c r="C14" s="211"/>
      <c r="D14" s="72"/>
      <c r="E14" s="72"/>
      <c r="F14" s="71"/>
      <c r="G14" s="81"/>
      <c r="H14" s="8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48">
      <c r="A15" s="74" t="s">
        <v>0</v>
      </c>
      <c r="B15" s="74" t="s">
        <v>83</v>
      </c>
      <c r="C15" s="74" t="s">
        <v>94</v>
      </c>
      <c r="D15" s="93" t="str">
        <f>D4</f>
        <v>Фактические данные 2016 ( i-4)  в соответсвии с ПП РФ от 21 января 2004 г
№ 24</v>
      </c>
      <c r="E15" s="93" t="str">
        <f>E4</f>
        <v>Фактические данные 2017 ( i-3)  в соответсвии с ПП РФ от 21 января 2004 г
№ 24</v>
      </c>
      <c r="F15" s="93" t="str">
        <f>F4</f>
        <v>Фактические данные 2018 ( i-2)  в соответсвии с ПП РФ от 21 января 2004 г
№ 24</v>
      </c>
      <c r="G15" s="74" t="str">
        <f>G5</f>
        <v>Утверждено РЭК 2019 (i-1) год</v>
      </c>
      <c r="H15" s="74" t="str">
        <f>H5</f>
        <v>Предложено ТСО 2020 ( i ) год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pans="1:256" ht="15.75">
      <c r="A16" s="75">
        <f aca="true" t="shared" si="0" ref="A16:F16">A6</f>
        <v>1</v>
      </c>
      <c r="B16" s="75">
        <f t="shared" si="0"/>
        <v>2</v>
      </c>
      <c r="C16" s="75">
        <f t="shared" si="0"/>
        <v>3</v>
      </c>
      <c r="D16" s="75">
        <f t="shared" si="0"/>
        <v>4</v>
      </c>
      <c r="E16" s="75">
        <f t="shared" si="0"/>
        <v>5</v>
      </c>
      <c r="F16" s="75">
        <f t="shared" si="0"/>
        <v>6</v>
      </c>
      <c r="G16" s="75">
        <f>G6</f>
        <v>7</v>
      </c>
      <c r="H16" s="75">
        <f>H6</f>
        <v>8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15.75">
      <c r="A17" s="76" t="s">
        <v>107</v>
      </c>
      <c r="B17" s="94" t="s">
        <v>108</v>
      </c>
      <c r="C17" s="76" t="s">
        <v>109</v>
      </c>
      <c r="D17" s="76">
        <f>SUM(D21+D18)</f>
        <v>3243.2</v>
      </c>
      <c r="E17" s="95">
        <f>SUM(E18+E21)</f>
        <v>3904.94</v>
      </c>
      <c r="F17" s="95">
        <f>F18+F21</f>
        <v>4634.81</v>
      </c>
      <c r="G17" s="95">
        <f>G18+G21</f>
        <v>2504.32</v>
      </c>
      <c r="H17" s="95">
        <f>H18+H21</f>
        <v>2611.7999038308285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ht="15.75">
      <c r="A18" s="96" t="s">
        <v>110</v>
      </c>
      <c r="B18" s="97" t="s">
        <v>111</v>
      </c>
      <c r="C18" s="96" t="s">
        <v>109</v>
      </c>
      <c r="D18" s="96">
        <v>227.39</v>
      </c>
      <c r="E18" s="98">
        <v>76.76</v>
      </c>
      <c r="F18" s="98">
        <f>F19+F20</f>
        <v>224.42</v>
      </c>
      <c r="G18" s="98">
        <v>495.37</v>
      </c>
      <c r="H18" s="98">
        <f>H19+H20</f>
        <v>516.6301903753025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15.75">
      <c r="A19" s="96" t="s">
        <v>112</v>
      </c>
      <c r="B19" s="97" t="s">
        <v>113</v>
      </c>
      <c r="C19" s="96" t="s">
        <v>109</v>
      </c>
      <c r="D19" s="96"/>
      <c r="E19" s="98"/>
      <c r="F19" s="98"/>
      <c r="G19" s="98"/>
      <c r="H19" s="98">
        <f>G19*H$12</f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31.5">
      <c r="A20" s="96" t="s">
        <v>114</v>
      </c>
      <c r="B20" s="97" t="s">
        <v>115</v>
      </c>
      <c r="C20" s="96" t="s">
        <v>109</v>
      </c>
      <c r="D20" s="96">
        <v>227.39</v>
      </c>
      <c r="E20" s="98">
        <v>76.76</v>
      </c>
      <c r="F20" s="98">
        <v>224.42</v>
      </c>
      <c r="G20" s="98">
        <v>495.37</v>
      </c>
      <c r="H20" s="98">
        <f>G20*H$12</f>
        <v>516.6301903753025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47.25">
      <c r="A21" s="96" t="s">
        <v>116</v>
      </c>
      <c r="B21" s="97" t="s">
        <v>117</v>
      </c>
      <c r="C21" s="96" t="s">
        <v>109</v>
      </c>
      <c r="D21" s="96">
        <v>3015.81</v>
      </c>
      <c r="E21" s="98">
        <v>3828.18</v>
      </c>
      <c r="F21" s="98">
        <v>4410.39</v>
      </c>
      <c r="G21" s="98">
        <v>2008.95</v>
      </c>
      <c r="H21" s="98">
        <f>G21*H$12</f>
        <v>2095.169713455526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15.75">
      <c r="A22" s="76" t="s">
        <v>118</v>
      </c>
      <c r="B22" s="94" t="s">
        <v>119</v>
      </c>
      <c r="C22" s="76" t="s">
        <v>109</v>
      </c>
      <c r="D22" s="76">
        <v>4141.9</v>
      </c>
      <c r="E22" s="95">
        <v>4890.26</v>
      </c>
      <c r="F22" s="95">
        <v>4791.76</v>
      </c>
      <c r="G22" s="95">
        <v>7654.71</v>
      </c>
      <c r="H22" s="95">
        <f>G22*H$12</f>
        <v>7983.233309582194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ht="15.75">
      <c r="A23" s="76" t="s">
        <v>120</v>
      </c>
      <c r="B23" s="94" t="s">
        <v>121</v>
      </c>
      <c r="C23" s="76" t="s">
        <v>109</v>
      </c>
      <c r="D23" s="76">
        <v>1676.7</v>
      </c>
      <c r="E23" s="95">
        <v>984.32</v>
      </c>
      <c r="F23" s="95">
        <f>F24+F27</f>
        <v>939.94</v>
      </c>
      <c r="G23" s="95">
        <f>G24+G27</f>
        <v>1021.13</v>
      </c>
      <c r="H23" s="95">
        <f>H24+H27</f>
        <v>1064.9442235016834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ht="15.75">
      <c r="A24" s="96" t="s">
        <v>122</v>
      </c>
      <c r="B24" s="97" t="s">
        <v>123</v>
      </c>
      <c r="C24" s="96" t="s">
        <v>109</v>
      </c>
      <c r="D24" s="96">
        <v>1676.7</v>
      </c>
      <c r="E24" s="98">
        <v>984.32</v>
      </c>
      <c r="F24" s="98">
        <v>939.94</v>
      </c>
      <c r="G24" s="98">
        <v>1021.13</v>
      </c>
      <c r="H24" s="98">
        <f>H25+H26</f>
        <v>1064.9442235016834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15.75">
      <c r="A25" s="96" t="s">
        <v>124</v>
      </c>
      <c r="B25" s="97" t="s">
        <v>125</v>
      </c>
      <c r="C25" s="96" t="s">
        <v>109</v>
      </c>
      <c r="D25" s="96">
        <v>1676.7</v>
      </c>
      <c r="E25" s="98">
        <v>984.32</v>
      </c>
      <c r="F25" s="98">
        <v>939.94</v>
      </c>
      <c r="G25" s="98">
        <v>683.45</v>
      </c>
      <c r="H25" s="98">
        <f>G25*H$12</f>
        <v>712.7821701193058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15.75">
      <c r="A26" s="96" t="s">
        <v>126</v>
      </c>
      <c r="B26" s="97" t="s">
        <v>127</v>
      </c>
      <c r="C26" s="96" t="s">
        <v>109</v>
      </c>
      <c r="D26" s="96"/>
      <c r="E26" s="98"/>
      <c r="F26" s="98"/>
      <c r="G26" s="98">
        <v>337.67</v>
      </c>
      <c r="H26" s="98">
        <f>G26*H$12</f>
        <v>352.1620533823776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31.5">
      <c r="A27" s="96" t="s">
        <v>128</v>
      </c>
      <c r="B27" s="97" t="s">
        <v>129</v>
      </c>
      <c r="C27" s="96" t="s">
        <v>109</v>
      </c>
      <c r="D27" s="96"/>
      <c r="E27" s="98"/>
      <c r="F27" s="98">
        <f>SUM(F28:F42)</f>
        <v>0</v>
      </c>
      <c r="G27" s="98">
        <f>SUM(G28:G42)</f>
        <v>0</v>
      </c>
      <c r="H27" s="98">
        <f>SUM(H28:H42)</f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ht="15.75">
      <c r="A28" s="96" t="s">
        <v>130</v>
      </c>
      <c r="B28" s="97" t="s">
        <v>131</v>
      </c>
      <c r="C28" s="96" t="s">
        <v>109</v>
      </c>
      <c r="D28" s="96"/>
      <c r="E28" s="96"/>
      <c r="F28" s="98"/>
      <c r="G28" s="98"/>
      <c r="H28" s="98">
        <f>G28*H$12</f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ht="15.75">
      <c r="A29" s="96" t="s">
        <v>132</v>
      </c>
      <c r="B29" s="97" t="s">
        <v>133</v>
      </c>
      <c r="C29" s="96" t="s">
        <v>109</v>
      </c>
      <c r="D29" s="96"/>
      <c r="E29" s="96"/>
      <c r="F29" s="98"/>
      <c r="G29" s="98"/>
      <c r="H29" s="98">
        <f>G29*H$12</f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15.75">
      <c r="A30" s="96" t="s">
        <v>134</v>
      </c>
      <c r="B30" s="97" t="s">
        <v>135</v>
      </c>
      <c r="C30" s="96" t="s">
        <v>109</v>
      </c>
      <c r="D30" s="96"/>
      <c r="E30" s="96"/>
      <c r="F30" s="98"/>
      <c r="G30" s="98"/>
      <c r="H30" s="98">
        <f aca="true" t="shared" si="1" ref="H30:H41">G30*H$12</f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15.75">
      <c r="A31" s="96" t="s">
        <v>136</v>
      </c>
      <c r="B31" s="97" t="s">
        <v>137</v>
      </c>
      <c r="C31" s="96" t="s">
        <v>109</v>
      </c>
      <c r="D31" s="96"/>
      <c r="E31" s="96"/>
      <c r="F31" s="98"/>
      <c r="G31" s="98"/>
      <c r="H31" s="98">
        <f t="shared" si="1"/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5.75">
      <c r="A32" s="96" t="s">
        <v>138</v>
      </c>
      <c r="B32" s="97" t="s">
        <v>139</v>
      </c>
      <c r="C32" s="96" t="s">
        <v>109</v>
      </c>
      <c r="D32" s="96"/>
      <c r="E32" s="96"/>
      <c r="F32" s="98"/>
      <c r="G32" s="98"/>
      <c r="H32" s="98">
        <f t="shared" si="1"/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15.75">
      <c r="A33" s="96" t="s">
        <v>140</v>
      </c>
      <c r="B33" s="97" t="s">
        <v>141</v>
      </c>
      <c r="C33" s="96" t="s">
        <v>109</v>
      </c>
      <c r="D33" s="96"/>
      <c r="E33" s="96"/>
      <c r="F33" s="98"/>
      <c r="G33" s="98"/>
      <c r="H33" s="98">
        <f t="shared" si="1"/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15.75">
      <c r="A34" s="96" t="s">
        <v>142</v>
      </c>
      <c r="B34" s="97" t="s">
        <v>143</v>
      </c>
      <c r="C34" s="96" t="s">
        <v>109</v>
      </c>
      <c r="D34" s="96"/>
      <c r="E34" s="96"/>
      <c r="F34" s="98"/>
      <c r="G34" s="98"/>
      <c r="H34" s="98">
        <f t="shared" si="1"/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15.75">
      <c r="A35" s="96" t="s">
        <v>144</v>
      </c>
      <c r="B35" s="97" t="s">
        <v>145</v>
      </c>
      <c r="C35" s="96" t="s">
        <v>109</v>
      </c>
      <c r="D35" s="96"/>
      <c r="E35" s="96"/>
      <c r="F35" s="98"/>
      <c r="G35" s="98"/>
      <c r="H35" s="98">
        <f t="shared" si="1"/>
        <v>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15.75">
      <c r="A36" s="96" t="s">
        <v>146</v>
      </c>
      <c r="B36" s="97" t="s">
        <v>147</v>
      </c>
      <c r="C36" s="96" t="s">
        <v>109</v>
      </c>
      <c r="D36" s="96"/>
      <c r="E36" s="96"/>
      <c r="F36" s="98"/>
      <c r="G36" s="98"/>
      <c r="H36" s="98">
        <f t="shared" si="1"/>
        <v>0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31.5">
      <c r="A37" s="96" t="s">
        <v>148</v>
      </c>
      <c r="B37" s="97" t="s">
        <v>149</v>
      </c>
      <c r="C37" s="96" t="s">
        <v>109</v>
      </c>
      <c r="D37" s="96"/>
      <c r="E37" s="96"/>
      <c r="F37" s="98"/>
      <c r="G37" s="98"/>
      <c r="H37" s="98">
        <f t="shared" si="1"/>
        <v>0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15.75">
      <c r="A38" s="96" t="s">
        <v>150</v>
      </c>
      <c r="B38" s="97" t="s">
        <v>151</v>
      </c>
      <c r="C38" s="96" t="s">
        <v>109</v>
      </c>
      <c r="D38" s="96"/>
      <c r="E38" s="96"/>
      <c r="F38" s="98"/>
      <c r="G38" s="98"/>
      <c r="H38" s="98">
        <f t="shared" si="1"/>
        <v>0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15.75">
      <c r="A39" s="96" t="s">
        <v>152</v>
      </c>
      <c r="B39" s="97" t="s">
        <v>153</v>
      </c>
      <c r="C39" s="96" t="s">
        <v>109</v>
      </c>
      <c r="D39" s="96"/>
      <c r="E39" s="96"/>
      <c r="F39" s="98"/>
      <c r="G39" s="98"/>
      <c r="H39" s="98">
        <f t="shared" si="1"/>
        <v>0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15.75">
      <c r="A40" s="96" t="s">
        <v>154</v>
      </c>
      <c r="B40" s="97" t="s">
        <v>155</v>
      </c>
      <c r="C40" s="96" t="s">
        <v>109</v>
      </c>
      <c r="D40" s="96"/>
      <c r="E40" s="96"/>
      <c r="F40" s="98"/>
      <c r="G40" s="98"/>
      <c r="H40" s="98">
        <f t="shared" si="1"/>
        <v>0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15.75">
      <c r="A41" s="96" t="s">
        <v>156</v>
      </c>
      <c r="B41" s="97" t="s">
        <v>157</v>
      </c>
      <c r="C41" s="96" t="s">
        <v>109</v>
      </c>
      <c r="D41" s="96"/>
      <c r="E41" s="96"/>
      <c r="F41" s="98"/>
      <c r="G41" s="98"/>
      <c r="H41" s="98">
        <f t="shared" si="1"/>
        <v>0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15.75">
      <c r="A42" s="96" t="s">
        <v>158</v>
      </c>
      <c r="B42" s="100" t="s">
        <v>159</v>
      </c>
      <c r="C42" s="96" t="s">
        <v>109</v>
      </c>
      <c r="D42" s="96"/>
      <c r="E42" s="96"/>
      <c r="F42" s="98"/>
      <c r="G42" s="98"/>
      <c r="H42" s="98">
        <f>G42*H$12</f>
        <v>0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15.75">
      <c r="A43" s="76" t="s">
        <v>160</v>
      </c>
      <c r="B43" s="101" t="s">
        <v>161</v>
      </c>
      <c r="C43" s="76" t="s">
        <v>109</v>
      </c>
      <c r="D43" s="76"/>
      <c r="E43" s="76"/>
      <c r="F43" s="98"/>
      <c r="G43" s="95">
        <f>SUM(G44:G46)</f>
        <v>0</v>
      </c>
      <c r="H43" s="95">
        <f>SUM(H44:H46)</f>
        <v>0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15.75">
      <c r="A44" s="96" t="s">
        <v>162</v>
      </c>
      <c r="B44" s="97" t="s">
        <v>163</v>
      </c>
      <c r="C44" s="96" t="s">
        <v>109</v>
      </c>
      <c r="D44" s="96"/>
      <c r="E44" s="96"/>
      <c r="F44" s="98"/>
      <c r="G44" s="98"/>
      <c r="H44" s="98">
        <f>G44*H$12</f>
        <v>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15.75">
      <c r="A45" s="96" t="s">
        <v>164</v>
      </c>
      <c r="B45" s="102" t="s">
        <v>165</v>
      </c>
      <c r="C45" s="96" t="s">
        <v>109</v>
      </c>
      <c r="D45" s="96"/>
      <c r="E45" s="96"/>
      <c r="F45" s="98"/>
      <c r="G45" s="98"/>
      <c r="H45" s="98">
        <f>G45*H$12</f>
        <v>0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15.75">
      <c r="A46" s="96" t="s">
        <v>166</v>
      </c>
      <c r="B46" s="102" t="s">
        <v>167</v>
      </c>
      <c r="C46" s="96" t="s">
        <v>109</v>
      </c>
      <c r="D46" s="96"/>
      <c r="E46" s="96"/>
      <c r="F46" s="98"/>
      <c r="G46" s="98"/>
      <c r="H46" s="98">
        <f>G46*H$12</f>
        <v>0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15.75">
      <c r="A47" s="76" t="s">
        <v>168</v>
      </c>
      <c r="B47" s="101" t="s">
        <v>169</v>
      </c>
      <c r="C47" s="76" t="s">
        <v>109</v>
      </c>
      <c r="D47" s="76"/>
      <c r="E47" s="76"/>
      <c r="F47" s="98"/>
      <c r="G47" s="95">
        <f>SUM(G48:G50)</f>
        <v>0</v>
      </c>
      <c r="H47" s="95">
        <f>SUM(H48:H50)</f>
        <v>0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ht="15.75">
      <c r="A48" s="96" t="s">
        <v>170</v>
      </c>
      <c r="B48" s="97" t="s">
        <v>171</v>
      </c>
      <c r="C48" s="96" t="s">
        <v>109</v>
      </c>
      <c r="D48" s="96"/>
      <c r="E48" s="96"/>
      <c r="F48" s="98"/>
      <c r="G48" s="98"/>
      <c r="H48" s="98">
        <f>G48*H$12</f>
        <v>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256" ht="31.5">
      <c r="A49" s="96" t="s">
        <v>172</v>
      </c>
      <c r="B49" s="97" t="s">
        <v>173</v>
      </c>
      <c r="C49" s="96" t="s">
        <v>109</v>
      </c>
      <c r="D49" s="96"/>
      <c r="E49" s="96"/>
      <c r="F49" s="98"/>
      <c r="G49" s="98"/>
      <c r="H49" s="98">
        <f>G49*H$12</f>
        <v>0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</row>
    <row r="50" spans="1:256" ht="15.75">
      <c r="A50" s="96" t="s">
        <v>174</v>
      </c>
      <c r="B50" s="100" t="s">
        <v>175</v>
      </c>
      <c r="C50" s="96" t="s">
        <v>109</v>
      </c>
      <c r="D50" s="96"/>
      <c r="E50" s="96"/>
      <c r="F50" s="98"/>
      <c r="G50" s="98"/>
      <c r="H50" s="98">
        <f>G50*H$12</f>
        <v>0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</row>
    <row r="51" spans="1:256" ht="15.75">
      <c r="A51" s="103"/>
      <c r="B51" s="104" t="s">
        <v>176</v>
      </c>
      <c r="C51" s="103" t="s">
        <v>109</v>
      </c>
      <c r="D51" s="105">
        <f>D17+D22+D23+D43+D47</f>
        <v>9061.8</v>
      </c>
      <c r="E51" s="105">
        <f>E17+E22+E23+E43+E47</f>
        <v>9779.52</v>
      </c>
      <c r="F51" s="105">
        <f>F17+F22+F23+F43+F47</f>
        <v>10366.51</v>
      </c>
      <c r="G51" s="105">
        <f>G17+G22+G23+G43+G47</f>
        <v>11180.16</v>
      </c>
      <c r="H51" s="105">
        <f>H17+H22+H23+H43+H47</f>
        <v>11659.977436914705</v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</row>
    <row r="52" spans="1:256" ht="15.75">
      <c r="A52" s="71"/>
      <c r="B52" s="71"/>
      <c r="C52" s="71"/>
      <c r="D52" s="71"/>
      <c r="E52" s="71"/>
      <c r="F52" s="107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ht="15.75" customHeight="1">
      <c r="A53" s="211" t="s">
        <v>177</v>
      </c>
      <c r="B53" s="211"/>
      <c r="C53" s="211"/>
      <c r="D53" s="211"/>
      <c r="E53" s="211"/>
      <c r="F53" s="211"/>
      <c r="G53" s="211"/>
      <c r="H53" s="21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256" ht="48">
      <c r="A55" s="74" t="s">
        <v>0</v>
      </c>
      <c r="B55" s="74" t="s">
        <v>83</v>
      </c>
      <c r="C55" s="74" t="s">
        <v>94</v>
      </c>
      <c r="D55" s="93" t="str">
        <f aca="true" t="shared" si="2" ref="D55:F56">D15</f>
        <v>Фактические данные 2016 ( i-4)  в соответсвии с ПП РФ от 21 января 2004 г
№ 24</v>
      </c>
      <c r="E55" s="93" t="str">
        <f t="shared" si="2"/>
        <v>Фактические данные 2017 ( i-3)  в соответсвии с ПП РФ от 21 января 2004 г
№ 24</v>
      </c>
      <c r="F55" s="93" t="str">
        <f t="shared" si="2"/>
        <v>Фактические данные 2018 ( i-2)  в соответсвии с ПП РФ от 21 января 2004 г
№ 24</v>
      </c>
      <c r="G55" s="74" t="str">
        <f>G5</f>
        <v>Утверждено РЭК 2019 (i-1) год</v>
      </c>
      <c r="H55" s="74" t="str">
        <f>H5</f>
        <v>Предложено ТСО 2020 ( i ) год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5.75">
      <c r="A56" s="75">
        <f>A16</f>
        <v>1</v>
      </c>
      <c r="B56" s="75">
        <f>B16</f>
        <v>2</v>
      </c>
      <c r="C56" s="75">
        <f>C16</f>
        <v>3</v>
      </c>
      <c r="D56" s="75">
        <f t="shared" si="2"/>
        <v>4</v>
      </c>
      <c r="E56" s="75">
        <f t="shared" si="2"/>
        <v>5</v>
      </c>
      <c r="F56" s="75">
        <f t="shared" si="2"/>
        <v>6</v>
      </c>
      <c r="G56" s="75">
        <f>G16</f>
        <v>7</v>
      </c>
      <c r="H56" s="75">
        <f>H16</f>
        <v>8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1:256" ht="15.75">
      <c r="A57" s="76" t="s">
        <v>178</v>
      </c>
      <c r="B57" s="108" t="s">
        <v>179</v>
      </c>
      <c r="C57" s="75" t="s">
        <v>109</v>
      </c>
      <c r="D57" s="75">
        <v>12230.47</v>
      </c>
      <c r="E57" s="109">
        <v>13925.37</v>
      </c>
      <c r="F57" s="110">
        <v>14863.08</v>
      </c>
      <c r="G57" s="110">
        <v>14701.57</v>
      </c>
      <c r="H57" s="110">
        <f>'[3]2.2 II НР i'!D6</f>
        <v>15554.844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56" ht="15.75">
      <c r="A58" s="76" t="s">
        <v>180</v>
      </c>
      <c r="B58" s="108" t="s">
        <v>181</v>
      </c>
      <c r="C58" s="75" t="s">
        <v>109</v>
      </c>
      <c r="D58" s="75">
        <v>163.85</v>
      </c>
      <c r="E58" s="109">
        <v>259.25</v>
      </c>
      <c r="F58" s="110">
        <v>246.201</v>
      </c>
      <c r="G58" s="110">
        <v>249.27</v>
      </c>
      <c r="H58" s="110">
        <f>'[3]2.2 II НР i'!D7</f>
        <v>543.07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</row>
    <row r="59" spans="1:256" ht="15.75">
      <c r="A59" s="76" t="s">
        <v>182</v>
      </c>
      <c r="B59" s="108" t="s">
        <v>183</v>
      </c>
      <c r="C59" s="75" t="s">
        <v>109</v>
      </c>
      <c r="D59" s="75"/>
      <c r="E59" s="109"/>
      <c r="F59" s="110">
        <f>'[2]Расчет НВВ РСК - индексация'!$AN$55</f>
        <v>0</v>
      </c>
      <c r="G59" s="110">
        <v>107.18</v>
      </c>
      <c r="H59" s="110">
        <f>'[3]2.2 II НР i'!D8</f>
        <v>0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ht="15.75">
      <c r="A60" s="76" t="s">
        <v>184</v>
      </c>
      <c r="B60" s="111" t="s">
        <v>185</v>
      </c>
      <c r="C60" s="112" t="s">
        <v>109</v>
      </c>
      <c r="D60" s="112"/>
      <c r="E60" s="113"/>
      <c r="F60" s="114">
        <f>F61+F62+F63</f>
        <v>0</v>
      </c>
      <c r="G60" s="114">
        <f>G61+G62+G63</f>
        <v>0</v>
      </c>
      <c r="H60" s="114">
        <f>H61+H62+H63</f>
        <v>0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spans="1:256" ht="15.75">
      <c r="A61" s="116" t="s">
        <v>186</v>
      </c>
      <c r="B61" s="117" t="s">
        <v>187</v>
      </c>
      <c r="C61" s="96" t="s">
        <v>109</v>
      </c>
      <c r="D61" s="96"/>
      <c r="E61" s="118"/>
      <c r="F61" s="119"/>
      <c r="G61" s="119"/>
      <c r="H61" s="119">
        <f>'[3]2.2 II НР i'!D10</f>
        <v>0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2" spans="1:256" ht="15.75">
      <c r="A62" s="116" t="s">
        <v>188</v>
      </c>
      <c r="B62" s="117" t="s">
        <v>189</v>
      </c>
      <c r="C62" s="96" t="s">
        <v>109</v>
      </c>
      <c r="D62" s="96"/>
      <c r="E62" s="118"/>
      <c r="F62" s="119"/>
      <c r="G62" s="119"/>
      <c r="H62" s="119">
        <f>'[3]2.2 II НР i'!D11</f>
        <v>0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:256" ht="15.75">
      <c r="A63" s="116" t="s">
        <v>190</v>
      </c>
      <c r="B63" s="117" t="s">
        <v>191</v>
      </c>
      <c r="C63" s="96" t="s">
        <v>109</v>
      </c>
      <c r="D63" s="96"/>
      <c r="E63" s="118"/>
      <c r="F63" s="119"/>
      <c r="G63" s="119"/>
      <c r="H63" s="119">
        <f>'[3]2.2 II НР i'!D12</f>
        <v>0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1:256" ht="31.5">
      <c r="A64" s="76" t="s">
        <v>192</v>
      </c>
      <c r="B64" s="111" t="s">
        <v>193</v>
      </c>
      <c r="C64" s="112" t="s">
        <v>109</v>
      </c>
      <c r="D64" s="112"/>
      <c r="E64" s="120">
        <f>SUM(E65:E69)</f>
        <v>180.39</v>
      </c>
      <c r="F64" s="121">
        <f>SUM(F65:F69)</f>
        <v>259.6</v>
      </c>
      <c r="G64" s="121">
        <f>SUM(G65:G69)</f>
        <v>231.61</v>
      </c>
      <c r="H64" s="121">
        <v>231.61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</row>
    <row r="65" spans="1:256" ht="15.75">
      <c r="A65" s="96" t="s">
        <v>194</v>
      </c>
      <c r="B65" s="97" t="s">
        <v>195</v>
      </c>
      <c r="C65" s="96" t="s">
        <v>109</v>
      </c>
      <c r="D65" s="96"/>
      <c r="E65" s="122"/>
      <c r="F65" s="123"/>
      <c r="G65" s="123"/>
      <c r="H65" s="123">
        <f>'[3]2.2 II НР i'!D14</f>
        <v>0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</row>
    <row r="66" spans="1:256" ht="15.75">
      <c r="A66" s="96" t="s">
        <v>196</v>
      </c>
      <c r="B66" s="97" t="s">
        <v>197</v>
      </c>
      <c r="C66" s="96" t="s">
        <v>109</v>
      </c>
      <c r="D66" s="96"/>
      <c r="E66" s="122"/>
      <c r="F66" s="123"/>
      <c r="G66" s="123"/>
      <c r="H66" s="123">
        <f>'[3]2.2 II НР i'!D15</f>
        <v>0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</row>
    <row r="67" spans="1:256" ht="47.25">
      <c r="A67" s="96" t="s">
        <v>198</v>
      </c>
      <c r="B67" s="97" t="s">
        <v>199</v>
      </c>
      <c r="C67" s="96" t="s">
        <v>109</v>
      </c>
      <c r="D67" s="96"/>
      <c r="E67" s="122"/>
      <c r="F67" s="123"/>
      <c r="G67" s="123"/>
      <c r="H67" s="123">
        <f>'[3]2.2 II НР i'!D16</f>
        <v>0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</row>
    <row r="68" spans="1:256" ht="15.75">
      <c r="A68" s="96" t="s">
        <v>200</v>
      </c>
      <c r="B68" s="97" t="s">
        <v>201</v>
      </c>
      <c r="C68" s="96" t="s">
        <v>109</v>
      </c>
      <c r="D68" s="96"/>
      <c r="E68" s="122"/>
      <c r="F68" s="123"/>
      <c r="G68" s="123"/>
      <c r="H68" s="123">
        <f>'[3]2.2 II НР i'!D17</f>
        <v>0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</row>
    <row r="69" spans="1:256" ht="15.75">
      <c r="A69" s="96" t="s">
        <v>202</v>
      </c>
      <c r="B69" s="97" t="s">
        <v>203</v>
      </c>
      <c r="C69" s="96" t="s">
        <v>109</v>
      </c>
      <c r="D69" s="96"/>
      <c r="E69" s="122">
        <v>180.39</v>
      </c>
      <c r="F69" s="123">
        <v>259.6</v>
      </c>
      <c r="G69" s="123">
        <v>231.61</v>
      </c>
      <c r="H69" s="123">
        <v>231.61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</row>
    <row r="70" spans="1:256" ht="15.75">
      <c r="A70" s="124">
        <f>A56</f>
        <v>1</v>
      </c>
      <c r="B70" s="124">
        <f aca="true" t="shared" si="3" ref="B70:H70">B56</f>
        <v>2</v>
      </c>
      <c r="C70" s="124">
        <f t="shared" si="3"/>
        <v>3</v>
      </c>
      <c r="D70" s="124">
        <f t="shared" si="3"/>
        <v>4</v>
      </c>
      <c r="E70" s="124">
        <f t="shared" si="3"/>
        <v>5</v>
      </c>
      <c r="F70" s="124">
        <f t="shared" si="3"/>
        <v>6</v>
      </c>
      <c r="G70" s="124">
        <f t="shared" si="3"/>
        <v>7</v>
      </c>
      <c r="H70" s="124">
        <f t="shared" si="3"/>
        <v>8</v>
      </c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256" ht="15.75">
      <c r="A71" s="212" t="s">
        <v>204</v>
      </c>
      <c r="B71" s="214" t="s">
        <v>205</v>
      </c>
      <c r="C71" s="76" t="s">
        <v>109</v>
      </c>
      <c r="D71" s="233">
        <v>1248.37</v>
      </c>
      <c r="E71" s="233">
        <v>1468.47</v>
      </c>
      <c r="F71" s="125">
        <v>1442.48</v>
      </c>
      <c r="G71" s="126">
        <v>2311.72</v>
      </c>
      <c r="H71" s="126">
        <f>'[3]2.2 II НР i'!D19</f>
        <v>1526.563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7"/>
      <c r="IC71" s="127"/>
      <c r="ID71" s="127"/>
      <c r="IE71" s="127"/>
      <c r="IF71" s="127"/>
      <c r="IG71" s="127"/>
      <c r="IH71" s="127"/>
      <c r="II71" s="127"/>
      <c r="IJ71" s="127"/>
      <c r="IK71" s="127"/>
      <c r="IL71" s="127"/>
      <c r="IM71" s="127"/>
      <c r="IN71" s="127"/>
      <c r="IO71" s="127"/>
      <c r="IP71" s="127"/>
      <c r="IQ71" s="127"/>
      <c r="IR71" s="127"/>
      <c r="IS71" s="127"/>
      <c r="IT71" s="127"/>
      <c r="IU71" s="127"/>
      <c r="IV71" s="127"/>
    </row>
    <row r="72" spans="1:256" ht="15.75">
      <c r="A72" s="213"/>
      <c r="B72" s="215"/>
      <c r="C72" s="128" t="s">
        <v>96</v>
      </c>
      <c r="D72" s="234"/>
      <c r="E72" s="234"/>
      <c r="F72" s="129"/>
      <c r="G72" s="130">
        <f>G71/G22*100</f>
        <v>30.1999683854777</v>
      </c>
      <c r="H72" s="130">
        <f>H71/H22*100</f>
        <v>19.12211432137004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</row>
    <row r="73" spans="1:256" ht="15.75">
      <c r="A73" s="76" t="s">
        <v>206</v>
      </c>
      <c r="B73" s="132" t="s">
        <v>207</v>
      </c>
      <c r="C73" s="76" t="s">
        <v>109</v>
      </c>
      <c r="D73" s="233"/>
      <c r="E73" s="233"/>
      <c r="F73" s="133"/>
      <c r="G73" s="95"/>
      <c r="H73" s="95">
        <f>'[3]2.2 II НР i'!D21</f>
        <v>0</v>
      </c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  <c r="HJ73" s="127"/>
      <c r="HK73" s="127"/>
      <c r="HL73" s="127"/>
      <c r="HM73" s="127"/>
      <c r="HN73" s="127"/>
      <c r="HO73" s="127"/>
      <c r="HP73" s="127"/>
      <c r="HQ73" s="127"/>
      <c r="HR73" s="127"/>
      <c r="HS73" s="127"/>
      <c r="HT73" s="127"/>
      <c r="HU73" s="127"/>
      <c r="HV73" s="127"/>
      <c r="HW73" s="127"/>
      <c r="HX73" s="127"/>
      <c r="HY73" s="127"/>
      <c r="HZ73" s="127"/>
      <c r="IA73" s="127"/>
      <c r="IB73" s="127"/>
      <c r="IC73" s="127"/>
      <c r="ID73" s="127"/>
      <c r="IE73" s="127"/>
      <c r="IF73" s="127"/>
      <c r="IG73" s="127"/>
      <c r="IH73" s="127"/>
      <c r="II73" s="127"/>
      <c r="IJ73" s="127"/>
      <c r="IK73" s="127"/>
      <c r="IL73" s="127"/>
      <c r="IM73" s="127"/>
      <c r="IN73" s="127"/>
      <c r="IO73" s="127"/>
      <c r="IP73" s="127"/>
      <c r="IQ73" s="127"/>
      <c r="IR73" s="127"/>
      <c r="IS73" s="127"/>
      <c r="IT73" s="127"/>
      <c r="IU73" s="127"/>
      <c r="IV73" s="127"/>
    </row>
    <row r="74" spans="1:256" ht="15.75">
      <c r="A74" s="112" t="s">
        <v>208</v>
      </c>
      <c r="B74" s="134" t="s">
        <v>209</v>
      </c>
      <c r="C74" s="112" t="s">
        <v>109</v>
      </c>
      <c r="D74" s="235">
        <v>0</v>
      </c>
      <c r="E74" s="235">
        <v>0</v>
      </c>
      <c r="F74" s="135">
        <v>0</v>
      </c>
      <c r="G74" s="121">
        <f>(G47+G81+G79+G80)/0.8*0.2</f>
        <v>333.5</v>
      </c>
      <c r="H74" s="121">
        <f>(H47+H81+H79+H80)/0.8*0.2</f>
        <v>333.5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  <c r="IR74" s="136"/>
      <c r="IS74" s="136"/>
      <c r="IT74" s="136"/>
      <c r="IU74" s="136"/>
      <c r="IV74" s="136"/>
    </row>
    <row r="75" spans="1:256" ht="15.75">
      <c r="A75" s="128" t="s">
        <v>210</v>
      </c>
      <c r="B75" s="137" t="s">
        <v>211</v>
      </c>
      <c r="C75" s="128" t="s">
        <v>109</v>
      </c>
      <c r="D75" s="236">
        <v>0</v>
      </c>
      <c r="E75" s="236">
        <v>0</v>
      </c>
      <c r="F75" s="138">
        <v>0</v>
      </c>
      <c r="G75" s="130">
        <f>G81/0.8*0.2</f>
        <v>333.5</v>
      </c>
      <c r="H75" s="130">
        <f>H81/0.8*0.2</f>
        <v>333.5</v>
      </c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</row>
    <row r="76" spans="1:256" ht="15.75">
      <c r="A76" s="76" t="s">
        <v>212</v>
      </c>
      <c r="B76" s="108" t="s">
        <v>213</v>
      </c>
      <c r="C76" s="76" t="s">
        <v>109</v>
      </c>
      <c r="D76" s="233"/>
      <c r="E76" s="233"/>
      <c r="F76" s="139"/>
      <c r="G76" s="140"/>
      <c r="H76" s="140">
        <f>'[3]2.2 II НР i'!D24</f>
        <v>0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</row>
    <row r="77" spans="1:256" ht="15.75">
      <c r="A77" s="76" t="s">
        <v>214</v>
      </c>
      <c r="B77" s="108" t="s">
        <v>215</v>
      </c>
      <c r="C77" s="76" t="s">
        <v>109</v>
      </c>
      <c r="D77" s="233">
        <v>452.9</v>
      </c>
      <c r="E77" s="233">
        <v>806.16</v>
      </c>
      <c r="F77" s="125">
        <v>788.62</v>
      </c>
      <c r="G77" s="126">
        <f>G78</f>
        <v>646.94</v>
      </c>
      <c r="H77" s="126">
        <f>H78</f>
        <v>816.89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</row>
    <row r="78" spans="1:256" ht="15.75">
      <c r="A78" s="96" t="s">
        <v>216</v>
      </c>
      <c r="B78" s="141" t="s">
        <v>217</v>
      </c>
      <c r="C78" s="96" t="s">
        <v>109</v>
      </c>
      <c r="D78" s="237">
        <v>452.9</v>
      </c>
      <c r="E78" s="237">
        <v>806.16</v>
      </c>
      <c r="F78" s="142">
        <v>788.62</v>
      </c>
      <c r="G78" s="143">
        <v>646.94</v>
      </c>
      <c r="H78" s="143">
        <v>816.89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</row>
    <row r="79" spans="1:256" ht="15.75">
      <c r="A79" s="96" t="s">
        <v>218</v>
      </c>
      <c r="B79" s="141" t="s">
        <v>219</v>
      </c>
      <c r="C79" s="96" t="s">
        <v>109</v>
      </c>
      <c r="D79" s="237"/>
      <c r="E79" s="237"/>
      <c r="F79" s="142"/>
      <c r="G79" s="143"/>
      <c r="H79" s="143">
        <f>'[3]2.2 II НР i'!D27</f>
        <v>0</v>
      </c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99"/>
    </row>
    <row r="80" spans="1:256" ht="31.5">
      <c r="A80" s="76" t="s">
        <v>220</v>
      </c>
      <c r="B80" s="144" t="s">
        <v>221</v>
      </c>
      <c r="C80" s="76" t="s">
        <v>109</v>
      </c>
      <c r="D80" s="233"/>
      <c r="E80" s="233"/>
      <c r="F80" s="139"/>
      <c r="G80" s="140"/>
      <c r="H80" s="140">
        <f>'[3]2.2 II НР i'!D28</f>
        <v>0</v>
      </c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</row>
    <row r="81" spans="1:256" ht="15.75">
      <c r="A81" s="76" t="s">
        <v>222</v>
      </c>
      <c r="B81" s="108" t="s">
        <v>223</v>
      </c>
      <c r="C81" s="76" t="s">
        <v>109</v>
      </c>
      <c r="D81" s="233">
        <v>906</v>
      </c>
      <c r="E81" s="233"/>
      <c r="F81" s="139">
        <v>1399.4</v>
      </c>
      <c r="G81" s="140">
        <v>1334</v>
      </c>
      <c r="H81" s="140">
        <f>'[3]2.2 II НР i'!D29</f>
        <v>1334</v>
      </c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</row>
    <row r="82" spans="1:256" ht="15.75">
      <c r="A82" s="103"/>
      <c r="B82" s="104" t="s">
        <v>224</v>
      </c>
      <c r="C82" s="103" t="s">
        <v>109</v>
      </c>
      <c r="D82" s="105">
        <f>D57+D59+D60+D64+D71+D73+D74+D76+D77+D80+D81+D58</f>
        <v>15001.59</v>
      </c>
      <c r="E82" s="105">
        <f>E57+E59+E60+E64+E71+E73+E74+E76+E77+E80+E81+E58</f>
        <v>16639.64</v>
      </c>
      <c r="F82" s="105">
        <f>F57+F59+F60+F64+F71+F73+F74+F76+F77+F80+F81+F58</f>
        <v>18999.381</v>
      </c>
      <c r="G82" s="105">
        <f>G57+G59+G60+G64+G71+G73+G74+G76+G77+G80+G81+G58</f>
        <v>19915.79</v>
      </c>
      <c r="H82" s="105">
        <f>H57+H59+H60+H64+H71+H73+H74+H76+H77+H80+H81+H58</f>
        <v>20340.477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  <c r="HK82" s="145"/>
      <c r="HL82" s="145"/>
      <c r="HM82" s="145"/>
      <c r="HN82" s="145"/>
      <c r="HO82" s="145"/>
      <c r="HP82" s="145"/>
      <c r="HQ82" s="145"/>
      <c r="HR82" s="145"/>
      <c r="HS82" s="145"/>
      <c r="HT82" s="145"/>
      <c r="HU82" s="145"/>
      <c r="HV82" s="145"/>
      <c r="HW82" s="145"/>
      <c r="HX82" s="145"/>
      <c r="HY82" s="145"/>
      <c r="HZ82" s="145"/>
      <c r="IA82" s="145"/>
      <c r="IB82" s="145"/>
      <c r="IC82" s="145"/>
      <c r="ID82" s="145"/>
      <c r="IE82" s="145"/>
      <c r="IF82" s="145"/>
      <c r="IG82" s="145"/>
      <c r="IH82" s="145"/>
      <c r="II82" s="145"/>
      <c r="IJ82" s="145"/>
      <c r="IK82" s="145"/>
      <c r="IL82" s="145"/>
      <c r="IM82" s="145"/>
      <c r="IN82" s="145"/>
      <c r="IO82" s="145"/>
      <c r="IP82" s="145"/>
      <c r="IQ82" s="145"/>
      <c r="IR82" s="145"/>
      <c r="IS82" s="145"/>
      <c r="IT82" s="145"/>
      <c r="IU82" s="145"/>
      <c r="IV82" s="145"/>
    </row>
    <row r="83" spans="1:256" ht="31.5">
      <c r="A83" s="146"/>
      <c r="B83" s="147" t="s">
        <v>225</v>
      </c>
      <c r="C83" s="148" t="s">
        <v>96</v>
      </c>
      <c r="D83" s="149"/>
      <c r="E83" s="238"/>
      <c r="F83" s="149"/>
      <c r="G83" s="149">
        <f>ROUNDDOWN((G81+G80)/(G89-G57-G75-G81-G80-G61)*100,5)</f>
        <v>8.17011</v>
      </c>
      <c r="H83" s="149">
        <f>ROUNDDOWN((H81+H80)/(H89-H57-H75-H81-H80-H61)*100,5)</f>
        <v>9.40992</v>
      </c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</row>
    <row r="84" spans="1:256" ht="15.75" customHeight="1">
      <c r="A84" s="216" t="s">
        <v>226</v>
      </c>
      <c r="B84" s="216"/>
      <c r="C84" s="216"/>
      <c r="D84" s="216"/>
      <c r="E84" s="216"/>
      <c r="F84" s="216"/>
      <c r="G84" s="216"/>
      <c r="H84" s="216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8" ht="15.75">
      <c r="A85" s="150"/>
      <c r="B85" s="150"/>
      <c r="C85" s="150"/>
      <c r="D85" s="150"/>
      <c r="E85" s="150"/>
      <c r="F85" s="151"/>
      <c r="G85" s="151"/>
      <c r="H85" s="151"/>
    </row>
    <row r="86" spans="1:8" ht="48">
      <c r="A86" s="152" t="s">
        <v>0</v>
      </c>
      <c r="B86" s="152" t="s">
        <v>83</v>
      </c>
      <c r="C86" s="152" t="s">
        <v>94</v>
      </c>
      <c r="D86" s="153" t="str">
        <f aca="true" t="shared" si="4" ref="D86:F87">D55</f>
        <v>Фактические данные 2016 ( i-4)  в соответсвии с ПП РФ от 21 января 2004 г
№ 24</v>
      </c>
      <c r="E86" s="153" t="str">
        <f t="shared" si="4"/>
        <v>Фактические данные 2017 ( i-3)  в соответсвии с ПП РФ от 21 января 2004 г
№ 24</v>
      </c>
      <c r="F86" s="154" t="str">
        <f t="shared" si="4"/>
        <v>Фактические данные 2018 ( i-2)  в соответсвии с ПП РФ от 21 января 2004 г
№ 24</v>
      </c>
      <c r="G86" s="155" t="str">
        <f>G5</f>
        <v>Утверждено РЭК 2019 (i-1) год</v>
      </c>
      <c r="H86" s="155" t="str">
        <f>H5</f>
        <v>Предложено ТСО 2020 ( i ) год</v>
      </c>
    </row>
    <row r="87" spans="1:8" ht="15.75">
      <c r="A87" s="156">
        <f>A56</f>
        <v>1</v>
      </c>
      <c r="B87" s="156">
        <f>B56</f>
        <v>2</v>
      </c>
      <c r="C87" s="156">
        <f>C56</f>
        <v>3</v>
      </c>
      <c r="D87" s="156">
        <f t="shared" si="4"/>
        <v>4</v>
      </c>
      <c r="E87" s="156">
        <f t="shared" si="4"/>
        <v>5</v>
      </c>
      <c r="F87" s="156">
        <f t="shared" si="4"/>
        <v>6</v>
      </c>
      <c r="G87" s="156">
        <f>G56</f>
        <v>7</v>
      </c>
      <c r="H87" s="156">
        <f>H56</f>
        <v>8</v>
      </c>
    </row>
    <row r="88" spans="1:8" ht="31.5">
      <c r="A88" s="157" t="s">
        <v>227</v>
      </c>
      <c r="B88" s="158" t="s">
        <v>226</v>
      </c>
      <c r="C88" s="157" t="s">
        <v>109</v>
      </c>
      <c r="D88" s="159">
        <v>-2262.47</v>
      </c>
      <c r="E88" s="159">
        <v>-1964.89</v>
      </c>
      <c r="F88" s="159">
        <v>-219.32</v>
      </c>
      <c r="G88" s="159">
        <v>1600.91</v>
      </c>
      <c r="H88" s="159">
        <f>'[3]Пр 2. НВВ i'!C7+'[3]Пр 2. НВВ i'!C8</f>
        <v>-601.5911977325213</v>
      </c>
    </row>
    <row r="89" spans="1:256" ht="15.75">
      <c r="A89" s="103"/>
      <c r="B89" s="104" t="s">
        <v>228</v>
      </c>
      <c r="C89" s="103" t="s">
        <v>109</v>
      </c>
      <c r="D89" s="160">
        <f>D51+D82+D88</f>
        <v>21800.92</v>
      </c>
      <c r="E89" s="160">
        <f>E51+E82+E88</f>
        <v>24454.27</v>
      </c>
      <c r="F89" s="160">
        <f>F51+F82+F88</f>
        <v>29146.571000000004</v>
      </c>
      <c r="G89" s="160">
        <f>G51+G82+G88</f>
        <v>32696.86</v>
      </c>
      <c r="H89" s="160">
        <f>H51+H82+H88</f>
        <v>31398.86323918218</v>
      </c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</row>
    <row r="90" ht="15.75">
      <c r="H90" s="162"/>
    </row>
    <row r="91" ht="15.75">
      <c r="H91" s="162"/>
    </row>
    <row r="93" spans="7:8" ht="15.75">
      <c r="G93" s="162"/>
      <c r="H93" s="162"/>
    </row>
  </sheetData>
  <sheetProtection/>
  <mergeCells count="14">
    <mergeCell ref="D4:D5"/>
    <mergeCell ref="E4:E5"/>
    <mergeCell ref="F4:F5"/>
    <mergeCell ref="G4:H4"/>
    <mergeCell ref="A14:C14"/>
    <mergeCell ref="A53:H53"/>
    <mergeCell ref="A71:A72"/>
    <mergeCell ref="B71:B72"/>
    <mergeCell ref="A84:H84"/>
    <mergeCell ref="A2:H2"/>
    <mergeCell ref="A3:C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IG65529:IK65531 IG65533:IK65533 IL88 IG76:IK81 IG57:IK63 IG65:IK72 IG7:IK9 IG11:IK11 F65533:H65533 F65529:H65531 IG47:IK47 IG43:IK43 E57:H63 F43:H43 F47:H47 F71:H72 D11:H11 F76:H81 D7:H9 E65:H69">
      <formula1>-999999999999999000000000</formula1>
      <formula2>9.99999999999999E+23</formula2>
    </dataValidation>
  </dataValidations>
  <hyperlinks>
    <hyperlink ref="B50" location="'Расшифровка расходов'!A1" tooltip="Прочие расходы из прибыли" display="Прочие расходы из прибыли"/>
    <hyperlink ref="B73" location="'Расшифровка расходов'!A1" tooltip="Другие прочие неподконтрольные расходы" display="Другие прочие неподконтрольные расходы"/>
    <hyperlink ref="B42" location="'Расшифровка расходов'!A1" tooltip="Другие прочие подконтрольные расходы" display="Другие прочие подконтрольные расходы"/>
  </hyperlinks>
  <printOptions/>
  <pageMargins left="0.31496062992125984" right="0.11811023622047245" top="0.15748031496062992" bottom="0.35433070866141736" header="0.31496062992125984" footer="0.31496062992125984"/>
  <pageSetup horizontalDpi="1200" verticalDpi="12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I14" sqref="I14"/>
    </sheetView>
  </sheetViews>
  <sheetFormatPr defaultColWidth="9.00390625" defaultRowHeight="12.75"/>
  <cols>
    <col min="1" max="1" width="19.75390625" style="0" customWidth="1"/>
    <col min="2" max="2" width="17.25390625" style="0" customWidth="1"/>
    <col min="3" max="3" width="15.75390625" style="0" customWidth="1"/>
    <col min="4" max="4" width="16.00390625" style="0" customWidth="1"/>
    <col min="5" max="5" width="17.625" style="0" customWidth="1"/>
  </cols>
  <sheetData>
    <row r="1" spans="1:6" ht="15.75">
      <c r="A1" s="225" t="s">
        <v>229</v>
      </c>
      <c r="B1" s="225"/>
      <c r="C1" s="225"/>
      <c r="D1" s="225"/>
      <c r="E1" s="225"/>
      <c r="F1" s="163"/>
    </row>
    <row r="2" spans="1:6" ht="72.75" customHeight="1">
      <c r="A2" s="226" t="s">
        <v>252</v>
      </c>
      <c r="B2" s="226"/>
      <c r="C2" s="226"/>
      <c r="D2" s="227"/>
      <c r="E2" s="227"/>
      <c r="F2" s="163"/>
    </row>
    <row r="3" spans="1:6" ht="15.75">
      <c r="A3" s="228" t="s">
        <v>230</v>
      </c>
      <c r="B3" s="228"/>
      <c r="C3" s="228"/>
      <c r="D3" s="229"/>
      <c r="E3" s="229"/>
      <c r="F3" s="163"/>
    </row>
    <row r="4" spans="1:6" ht="47.25">
      <c r="A4" s="164" t="s">
        <v>1</v>
      </c>
      <c r="B4" s="165" t="s">
        <v>231</v>
      </c>
      <c r="C4" s="165" t="s">
        <v>232</v>
      </c>
      <c r="D4" s="165" t="s">
        <v>233</v>
      </c>
      <c r="E4" s="165" t="s">
        <v>234</v>
      </c>
      <c r="F4" s="163"/>
    </row>
    <row r="5" spans="1:6" ht="15.75">
      <c r="A5" s="166">
        <v>1</v>
      </c>
      <c r="B5" s="166">
        <v>2</v>
      </c>
      <c r="C5" s="166">
        <v>3</v>
      </c>
      <c r="D5" s="166">
        <v>4</v>
      </c>
      <c r="E5" s="166">
        <v>5</v>
      </c>
      <c r="F5" s="163"/>
    </row>
    <row r="6" spans="1:6" ht="15.75">
      <c r="A6" s="167" t="s">
        <v>235</v>
      </c>
      <c r="B6" s="230">
        <f>B7+B14</f>
        <v>1667.8000000000002</v>
      </c>
      <c r="C6" s="165">
        <f>C7+C14</f>
        <v>2448.814</v>
      </c>
      <c r="D6" s="168">
        <f>E6/C6</f>
        <v>1.7774239005820778</v>
      </c>
      <c r="E6" s="169">
        <f>E7+E14</f>
        <v>4352.58053168</v>
      </c>
      <c r="F6" s="163"/>
    </row>
    <row r="7" spans="1:6" ht="33.75" customHeight="1">
      <c r="A7" s="170" t="s">
        <v>236</v>
      </c>
      <c r="B7" s="230">
        <f>B8+B9+B10+B11+B12+B13</f>
        <v>885.5000000000001</v>
      </c>
      <c r="C7" s="165">
        <f>C8+C9+C10+C11+C12+C13</f>
        <v>1249.531</v>
      </c>
      <c r="D7" s="171">
        <f>D8+D9+D10+D11+D12+D13</f>
        <v>10.089171520068453</v>
      </c>
      <c r="E7" s="172">
        <f>E8+E9+E10+E11+E12+E13</f>
        <v>2149.13689168</v>
      </c>
      <c r="F7" s="163"/>
    </row>
    <row r="8" spans="1:6" ht="15.75">
      <c r="A8" s="173" t="s">
        <v>237</v>
      </c>
      <c r="B8" s="231" t="s">
        <v>253</v>
      </c>
      <c r="C8" s="174" t="s">
        <v>254</v>
      </c>
      <c r="D8" s="175">
        <v>1.71718</v>
      </c>
      <c r="E8" s="176">
        <f>SUM(C8*D8)</f>
        <v>314.71788168</v>
      </c>
      <c r="F8" s="163"/>
    </row>
    <row r="9" spans="1:6" ht="18.75" customHeight="1">
      <c r="A9" s="177" t="s">
        <v>238</v>
      </c>
      <c r="B9" s="64" t="s">
        <v>255</v>
      </c>
      <c r="C9" s="178" t="s">
        <v>256</v>
      </c>
      <c r="D9" s="175">
        <f>SUM(E9/C9)</f>
        <v>1.8821486722481895</v>
      </c>
      <c r="E9" s="176">
        <v>439.72263</v>
      </c>
      <c r="F9" s="163"/>
    </row>
    <row r="10" spans="1:6" ht="15.75">
      <c r="A10" s="173" t="s">
        <v>239</v>
      </c>
      <c r="B10" s="64" t="s">
        <v>257</v>
      </c>
      <c r="C10" s="178" t="s">
        <v>258</v>
      </c>
      <c r="D10" s="175">
        <f>SUM(E10/C10)</f>
        <v>1.7348005263064101</v>
      </c>
      <c r="E10" s="176">
        <v>584.08305</v>
      </c>
      <c r="F10" s="163"/>
    </row>
    <row r="11" spans="1:6" ht="15.75">
      <c r="A11" s="177" t="s">
        <v>240</v>
      </c>
      <c r="B11" s="231" t="s">
        <v>259</v>
      </c>
      <c r="C11" s="174" t="s">
        <v>260</v>
      </c>
      <c r="D11" s="175">
        <f>SUM(E11/C11)</f>
        <v>1.7925754342354172</v>
      </c>
      <c r="E11" s="176">
        <v>458.63401</v>
      </c>
      <c r="F11" s="163"/>
    </row>
    <row r="12" spans="1:6" ht="15.75">
      <c r="A12" s="173" t="s">
        <v>241</v>
      </c>
      <c r="B12" s="64" t="s">
        <v>261</v>
      </c>
      <c r="C12" s="178" t="s">
        <v>262</v>
      </c>
      <c r="D12" s="175">
        <f>SUM(E12/C12)</f>
        <v>1.4569569650084533</v>
      </c>
      <c r="E12" s="176">
        <v>284.38343</v>
      </c>
      <c r="F12" s="163"/>
    </row>
    <row r="13" spans="1:6" ht="15.75">
      <c r="A13" s="177" t="s">
        <v>242</v>
      </c>
      <c r="B13" s="231" t="s">
        <v>263</v>
      </c>
      <c r="C13" s="174" t="s">
        <v>264</v>
      </c>
      <c r="D13" s="175">
        <f>SUM(E13/C13)</f>
        <v>1.5055099222699837</v>
      </c>
      <c r="E13" s="176">
        <v>67.59589</v>
      </c>
      <c r="F13" s="163"/>
    </row>
    <row r="14" spans="1:6" ht="36.75" customHeight="1">
      <c r="A14" s="170" t="s">
        <v>243</v>
      </c>
      <c r="B14" s="230">
        <f>B15+B16+B17+B18+B19+B20</f>
        <v>782.3</v>
      </c>
      <c r="C14" s="165">
        <f>C15+C16+C17+C18+C19+C20</f>
        <v>1199.283</v>
      </c>
      <c r="D14" s="171">
        <f>D15+D16+D17+D18+D19+D20</f>
        <v>10.675180756812743</v>
      </c>
      <c r="E14" s="172">
        <f>E15+E16+E17+E18+E19+E20</f>
        <v>2203.44364</v>
      </c>
      <c r="F14" s="163"/>
    </row>
    <row r="15" spans="1:6" ht="15.75">
      <c r="A15" s="173" t="s">
        <v>244</v>
      </c>
      <c r="B15" s="232">
        <v>86.6</v>
      </c>
      <c r="C15" s="166">
        <v>102.443</v>
      </c>
      <c r="D15" s="179">
        <f aca="true" t="shared" si="0" ref="D15:D20">SUM(E15/C15)</f>
        <v>1.578398719287799</v>
      </c>
      <c r="E15" s="180">
        <v>161.6959</v>
      </c>
      <c r="F15" s="163"/>
    </row>
    <row r="16" spans="1:6" ht="15.75">
      <c r="A16" s="177" t="s">
        <v>245</v>
      </c>
      <c r="B16" s="232">
        <v>92.6</v>
      </c>
      <c r="C16" s="166">
        <v>49.077</v>
      </c>
      <c r="D16" s="179">
        <f>SUM(E16/C16)</f>
        <v>1.4874199726959676</v>
      </c>
      <c r="E16" s="180">
        <v>72.99811</v>
      </c>
      <c r="F16" s="163"/>
    </row>
    <row r="17" spans="1:6" ht="19.5" customHeight="1">
      <c r="A17" s="173" t="s">
        <v>246</v>
      </c>
      <c r="B17" s="232">
        <v>98.7</v>
      </c>
      <c r="C17" s="166">
        <v>137.476</v>
      </c>
      <c r="D17" s="179">
        <f t="shared" si="0"/>
        <v>1.9464843318106433</v>
      </c>
      <c r="E17" s="180">
        <v>267.59488</v>
      </c>
      <c r="F17" s="163"/>
    </row>
    <row r="18" spans="1:6" ht="15.75">
      <c r="A18" s="177" t="s">
        <v>247</v>
      </c>
      <c r="B18" s="232">
        <v>155.3</v>
      </c>
      <c r="C18" s="166">
        <v>121.517</v>
      </c>
      <c r="D18" s="179">
        <f t="shared" si="0"/>
        <v>1.8728800085584734</v>
      </c>
      <c r="E18" s="180">
        <v>227.58676</v>
      </c>
      <c r="F18" s="163"/>
    </row>
    <row r="19" spans="1:6" ht="15.75">
      <c r="A19" s="173" t="s">
        <v>248</v>
      </c>
      <c r="B19" s="232">
        <v>169.9</v>
      </c>
      <c r="C19" s="166">
        <v>255.611</v>
      </c>
      <c r="D19" s="179">
        <f t="shared" si="0"/>
        <v>1.9712028433831095</v>
      </c>
      <c r="E19" s="180">
        <v>503.86113</v>
      </c>
      <c r="F19" s="163"/>
    </row>
    <row r="20" spans="1:6" ht="15.75">
      <c r="A20" s="177" t="s">
        <v>249</v>
      </c>
      <c r="B20" s="232">
        <v>179.2</v>
      </c>
      <c r="C20" s="166">
        <v>533.159</v>
      </c>
      <c r="D20" s="179">
        <f t="shared" si="0"/>
        <v>1.818794881076752</v>
      </c>
      <c r="E20" s="180">
        <v>969.70686</v>
      </c>
      <c r="F20" s="163"/>
    </row>
    <row r="21" spans="1:6" ht="15.75">
      <c r="A21" s="163"/>
      <c r="B21" s="163"/>
      <c r="C21" s="163"/>
      <c r="D21" s="163"/>
      <c r="E21" s="163"/>
      <c r="F21" s="163"/>
    </row>
    <row r="22" spans="1:6" ht="15.75">
      <c r="A22" s="163"/>
      <c r="B22" s="163"/>
      <c r="C22" s="163"/>
      <c r="D22" s="163"/>
      <c r="E22" s="181"/>
      <c r="F22" s="163"/>
    </row>
    <row r="23" spans="1:6" ht="15.75">
      <c r="A23" s="163"/>
      <c r="B23" s="163"/>
      <c r="C23" s="163"/>
      <c r="D23" s="163"/>
      <c r="E23" s="163"/>
      <c r="F23" s="163"/>
    </row>
    <row r="24" spans="1:6" ht="15.75">
      <c r="A24" s="163"/>
      <c r="B24" s="163"/>
      <c r="C24" s="163"/>
      <c r="D24" s="163"/>
      <c r="E24" s="163"/>
      <c r="F24" s="163"/>
    </row>
    <row r="25" spans="1:6" ht="15.75">
      <c r="A25" s="163"/>
      <c r="B25" s="163"/>
      <c r="C25" s="163"/>
      <c r="D25" s="163"/>
      <c r="E25" s="163"/>
      <c r="F25" s="163"/>
    </row>
    <row r="26" spans="1:6" ht="15.75">
      <c r="A26" s="163"/>
      <c r="B26" s="163"/>
      <c r="C26" s="163"/>
      <c r="D26" s="163"/>
      <c r="E26" s="163"/>
      <c r="F26" s="16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 User</cp:lastModifiedBy>
  <cp:lastPrinted>2019-04-12T07:38:21Z</cp:lastPrinted>
  <dcterms:created xsi:type="dcterms:W3CDTF">2014-08-15T10:06:32Z</dcterms:created>
  <dcterms:modified xsi:type="dcterms:W3CDTF">2019-04-12T08:37:44Z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