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3035" firstSheet="1" activeTab="5"/>
  </bookViews>
  <sheets>
    <sheet name="Приложение" sheetId="1" r:id="rId1"/>
    <sheet name="Приложение 1" sheetId="2" r:id="rId2"/>
    <sheet name="Предложение тарифа" sheetId="3" r:id="rId3"/>
    <sheet name="Смета НВВ" sheetId="4" r:id="rId4"/>
    <sheet name="Свед. по расчетам за потери " sheetId="5" r:id="rId5"/>
    <sheet name="Факт объем ПП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<sst xmlns="http://schemas.openxmlformats.org/spreadsheetml/2006/main" count="408" uniqueCount="300">
  <si>
    <t>№ п/п</t>
  </si>
  <si>
    <t>Наименование показателя</t>
  </si>
  <si>
    <t>Единица измерения    (без  НДС)</t>
  </si>
  <si>
    <t>Установленные тарифы на услуги по передаче электрической энергии, в том числе:</t>
  </si>
  <si>
    <t>1</t>
  </si>
  <si>
    <t>Прочие потребители, в т.ч.</t>
  </si>
  <si>
    <t>1.1</t>
  </si>
  <si>
    <t>Одноставочный тариф</t>
  </si>
  <si>
    <t>1.1.1</t>
  </si>
  <si>
    <t>СН2</t>
  </si>
  <si>
    <t xml:space="preserve">МВт*ч </t>
  </si>
  <si>
    <t>1.1.2</t>
  </si>
  <si>
    <t>НН</t>
  </si>
  <si>
    <t>1.2</t>
  </si>
  <si>
    <t>Двухставочный тариф</t>
  </si>
  <si>
    <t>1.2.1</t>
  </si>
  <si>
    <t xml:space="preserve">Ставка за содержание электрических сетей,в т.ч. </t>
  </si>
  <si>
    <t>СН 2</t>
  </si>
  <si>
    <t>1.3</t>
  </si>
  <si>
    <t>1.3.1</t>
  </si>
  <si>
    <t>2</t>
  </si>
  <si>
    <t xml:space="preserve">Население и приравненные к нему категории потребителей </t>
  </si>
  <si>
    <t>2.1</t>
  </si>
  <si>
    <t>2.1.1</t>
  </si>
  <si>
    <t>Услуги по передаче электрической энергии Населению, прожив. в городских населенных пунктах в домах, не оборудованных эл/плитами в пределах социальной нормы</t>
  </si>
  <si>
    <t>2.1.2</t>
  </si>
  <si>
    <t>Услуги по передаче электрической энергии Населению, прожив. в городских населенных пунктах в домах, не оборудованных эл/плитами в пределах сверх социальной нормы</t>
  </si>
  <si>
    <t>2.1.3</t>
  </si>
  <si>
    <t>Услуги по передаче электрической энергии Населению, прожив. в городских населенных пунктах в домах, оборудованных эл/плитами в пределах социальной нормы</t>
  </si>
  <si>
    <t>2.1.4</t>
  </si>
  <si>
    <t>Услуги по передаче электрической энергии Населению, прожив. в городских населенных пунктах в домах, оборудованных эл/плитами в пределах сверх социальной нормы</t>
  </si>
  <si>
    <t>2.1.5</t>
  </si>
  <si>
    <t>Услуги по передаче электрической энергии Потребителям, приравненым к населению</t>
  </si>
  <si>
    <t xml:space="preserve">Индивидуальные  тарифы на услуги по передаче электрической энергии </t>
  </si>
  <si>
    <r>
      <rPr>
        <b/>
        <sz val="12"/>
        <rFont val="Times New Roman"/>
        <family val="1"/>
      </rPr>
      <t xml:space="preserve">для взаиморасчетов  между сетевыми организациями </t>
    </r>
    <r>
      <rPr>
        <sz val="12"/>
        <rFont val="Times New Roman"/>
        <family val="1"/>
      </rPr>
      <t>(между МУП ЖКХ ЗАТО Солнечный и ПАО "ФСК ЕЭС")</t>
    </r>
  </si>
  <si>
    <t>Ставка тарифа на услуги по передаче электрической энергии  на содержание объектов электросетевого хозяйства, входящих в ЕНЭС</t>
  </si>
  <si>
    <t>руб./МВт*ч</t>
  </si>
  <si>
    <t xml:space="preserve">руб./МВт*мес </t>
  </si>
  <si>
    <t>Ставка тарифа на оплату потерь электрической энергии при ее передаче  по  электрическим сетям</t>
  </si>
  <si>
    <t xml:space="preserve">Плата за технологическое присоединение к электрическим сетям </t>
  </si>
  <si>
    <t xml:space="preserve"> МУП ЖКХ ЗАТО Солнечный </t>
  </si>
  <si>
    <t>руб./кВт</t>
  </si>
  <si>
    <t>Тариф с 01.01.2017г.по 30.06.2017г.</t>
  </si>
  <si>
    <t>Тариф с 01.07.2017г. по 31.12.2017г.</t>
  </si>
  <si>
    <r>
      <rPr>
        <b/>
        <sz val="11"/>
        <rFont val="Times New Roman"/>
        <family val="1"/>
      </rPr>
      <t xml:space="preserve">для взаиморасчетов  между сетевыми организациями </t>
    </r>
    <r>
      <rPr>
        <sz val="11"/>
        <rFont val="Times New Roman"/>
        <family val="1"/>
      </rPr>
      <t>(между МУП ЖКХ ЗАТО Солнечный и  АО "Оборонэнерго")</t>
    </r>
  </si>
  <si>
    <t>Стандартизированная тарифная ставка без НДС</t>
  </si>
  <si>
    <t>на  2019 год</t>
  </si>
  <si>
    <t>Полное наименование</t>
  </si>
  <si>
    <t xml:space="preserve">Муниципальное унитарное предприятие жилищно-коммунального хозяйства закрытого административно - территориального образования Солнечный Красноярского края               </t>
  </si>
  <si>
    <t>Сокращенное наименование</t>
  </si>
  <si>
    <t>МУП ЖКХ ЗАТО Солнечный Красноярского края</t>
  </si>
  <si>
    <t>Место нахождения</t>
  </si>
  <si>
    <t>Фактический адрес</t>
  </si>
  <si>
    <t>ИНН</t>
  </si>
  <si>
    <t>КПП</t>
  </si>
  <si>
    <t>Ф.И.О. руководителя</t>
  </si>
  <si>
    <t>Шайхиев Рамиль Асхатович</t>
  </si>
  <si>
    <t>Адрес электронной почты</t>
  </si>
  <si>
    <t>mupgkh79@mail.ru</t>
  </si>
  <si>
    <t>Контактный телефон</t>
  </si>
  <si>
    <t>8 (39156) 27-4-03</t>
  </si>
  <si>
    <t>Факс</t>
  </si>
  <si>
    <t>8 (39156) 27-8-08</t>
  </si>
  <si>
    <t>Приложение №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</si>
  <si>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</si>
  <si>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</si>
  <si>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660947, Российская Федерация, Красноярский край,  ЗАТО п. Солнечный, ул. Солнечная, 31</t>
  </si>
  <si>
    <t>ПРЕДЛОЖЕНИЕ</t>
  </si>
  <si>
    <t>год</t>
  </si>
  <si>
    <t>(расчетный период регулирования)</t>
  </si>
  <si>
    <t>Муниципальное унитарное предприятие жилищно-коммунального хозяйства Закрытого административно – территориального образования Солнечный Красноярского края</t>
  </si>
  <si>
    <t>(полное и сокращенное наименование юридического лица)</t>
  </si>
  <si>
    <t xml:space="preserve"> на</t>
  </si>
  <si>
    <t>о размере цен (тарифов), на услуги по передаче электрической энергии, долгосрочных параметров регулирования</t>
  </si>
  <si>
    <t xml:space="preserve">Приложение 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</si>
  <si>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</si>
  <si>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</si>
  <si>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</si>
  <si>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</si>
  <si>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Приложение № 2</t>
  </si>
  <si>
    <t>к предложению о размере цен (тарифов),</t>
  </si>
  <si>
    <t>долгосрочных параметров регулирования</t>
  </si>
  <si>
    <t xml:space="preserve">Предложение  о размере цен (тарифов), на услуги по передаче электрической энергии </t>
  </si>
  <si>
    <t xml:space="preserve">по сетям МУП ЖКХ ЗАТО Солнечный  </t>
  </si>
  <si>
    <t>Фактические показатели</t>
  </si>
  <si>
    <t>за год, предшествующий</t>
  </si>
  <si>
    <t xml:space="preserve">базовому периоду  </t>
  </si>
  <si>
    <t>Показатели</t>
  </si>
  <si>
    <t>утвержденные</t>
  </si>
  <si>
    <t>Предложения</t>
  </si>
  <si>
    <t>на расчетный период</t>
  </si>
  <si>
    <t>регулирования</t>
  </si>
  <si>
    <t>Тариф с 01.01.2018г.по 30.06.2018г.</t>
  </si>
  <si>
    <t>Тариф с 01.07.2018г. по 31.12.2018г.</t>
  </si>
  <si>
    <t>Тариф с 01.01.2019г.по 30.06.2019г.</t>
  </si>
  <si>
    <t>Тариф с 01.07.2019г. по 31.12.2019г.</t>
  </si>
  <si>
    <t xml:space="preserve">Ставка на оплату технологического расхода (потерь) в электрических сетях,в т.ч. </t>
  </si>
  <si>
    <t>на базовый  период</t>
  </si>
  <si>
    <t>Приложение 1</t>
  </si>
  <si>
    <t>Смета НВВ методом индексации на долгосрочный период регулирования 2019 год  МУП ЖКХ ЗАТО Солнечный Красноярского края</t>
  </si>
  <si>
    <t>Расчёт коэффициента индексации</t>
  </si>
  <si>
    <t>Единица измерения</t>
  </si>
  <si>
    <t>Фактические данные 2015 ( i-4)  в соответсвии с ПП РФ от 21 января 2004 г
№ 24</t>
  </si>
  <si>
    <t>Фактические данные 2016 ( i-3)  в соответсвии с ПП РФ от 21 января 2004 г
№ 24</t>
  </si>
  <si>
    <t>Фактические данные 2017 ( i-2)  в соответсвии с ПП РФ от 21 января 2004 г
№ 24</t>
  </si>
  <si>
    <t>Утверждено РЭК 2018 (i-1) год</t>
  </si>
  <si>
    <t>инфляция (прогноз показателя ИПЦ)</t>
  </si>
  <si>
    <t>%</t>
  </si>
  <si>
    <t>индекс эффективности операционных расходов</t>
  </si>
  <si>
    <t>количество активов</t>
  </si>
  <si>
    <t>у.е.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</si>
  <si>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</si>
  <si>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</si>
  <si>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</si>
  <si>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</si>
  <si>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1.6</t>
  </si>
  <si>
    <t>итого коэффициент индексации</t>
  </si>
  <si>
    <t>Расчёт подконтрольных расходов</t>
  </si>
  <si>
    <t>1.</t>
  </si>
  <si>
    <t>Материальные затраты</t>
  </si>
  <si>
    <t>тыс.руб.</t>
  </si>
  <si>
    <t>1.1.</t>
  </si>
  <si>
    <t>Сырье, материалы, запасные части, инструмент, топливо:</t>
  </si>
  <si>
    <t>1.1.1.</t>
  </si>
  <si>
    <t>Топливо (ГСМ)</t>
  </si>
  <si>
    <t>1.1.2.</t>
  </si>
  <si>
    <t>прочие вспомогательные материалы (сырье, материалы, запасные части, инструмент) (с расшифровкой)</t>
  </si>
  <si>
    <t>1.2.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</si>
  <si>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</si>
  <si>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</t>
  </si>
  <si>
    <t>Расходы на оплату труда</t>
  </si>
  <si>
    <t>3.</t>
  </si>
  <si>
    <t>Прочие расходы, всего, в т.ч.:</t>
  </si>
  <si>
    <t>3.1.</t>
  </si>
  <si>
    <t>Ремонт основных фондов, в т.ч.:</t>
  </si>
  <si>
    <t>3.1.1.</t>
  </si>
  <si>
    <t xml:space="preserve">работы и услуги производственного характера </t>
  </si>
  <si>
    <t>3.1.2.</t>
  </si>
  <si>
    <t>вспомогательные материалы</t>
  </si>
  <si>
    <t>3.2.</t>
  </si>
  <si>
    <t>Оплата работ и услуг сторонних организаций, в том числе:</t>
  </si>
  <si>
    <t>3.2.1.</t>
  </si>
  <si>
    <t>Услуги связи</t>
  </si>
  <si>
    <t>3.2.2.</t>
  </si>
  <si>
    <t>Расходы на охрану и пожарную безопасность</t>
  </si>
  <si>
    <t>3.2.3.</t>
  </si>
  <si>
    <t>Расходы на услуги коммунального хозяйства</t>
  </si>
  <si>
    <t>3.2.4.</t>
  </si>
  <si>
    <t>Расходы на юридические услуги</t>
  </si>
  <si>
    <t>3.2.5.</t>
  </si>
  <si>
    <t>Расходы на информационные услуги</t>
  </si>
  <si>
    <t>3.2.6.</t>
  </si>
  <si>
    <t>Расходы на консультационные услуги</t>
  </si>
  <si>
    <t>3.2.7.</t>
  </si>
  <si>
    <t>Расходы на аудиторские услуги</t>
  </si>
  <si>
    <t>3.2.8.</t>
  </si>
  <si>
    <t>Расходы на сертификацию</t>
  </si>
  <si>
    <t>3.2.9.</t>
  </si>
  <si>
    <t>Транспортные услуги</t>
  </si>
  <si>
    <t>3.2.10.</t>
  </si>
  <si>
    <t>Расходы на обеспечение нормальных условий труда и мер по технике безопасности</t>
  </si>
  <si>
    <t>3.2.11.</t>
  </si>
  <si>
    <t>Расходы на командировки и представительские</t>
  </si>
  <si>
    <t>3.2.12.</t>
  </si>
  <si>
    <t>Расходы на подготовку кадров</t>
  </si>
  <si>
    <t>3.2.13.</t>
  </si>
  <si>
    <t>Расходы на страхование</t>
  </si>
  <si>
    <t>3.2.14.</t>
  </si>
  <si>
    <t>Целевые средства на НИОКР</t>
  </si>
  <si>
    <t>3.2.15.</t>
  </si>
  <si>
    <t>Другие прочие подконтрольные расходы</t>
  </si>
  <si>
    <t>4.</t>
  </si>
  <si>
    <t>Прибыль на прочие цели:</t>
  </si>
  <si>
    <t>4.1.</t>
  </si>
  <si>
    <t>расходы на услуги банков</t>
  </si>
  <si>
    <t>4.2.</t>
  </si>
  <si>
    <t>% за пользование кредитом</t>
  </si>
  <si>
    <t>4.3.</t>
  </si>
  <si>
    <t>другие (с расшифровкой)</t>
  </si>
  <si>
    <t>5.</t>
  </si>
  <si>
    <t>Расходы, не учитываемые в целях налогообложения</t>
  </si>
  <si>
    <t>5.1.</t>
  </si>
  <si>
    <t>Дивиденды</t>
  </si>
  <si>
    <t>5.2.</t>
  </si>
  <si>
    <t>Денежные выплаты социального характера (по коллективному договору)</t>
  </si>
  <si>
    <t>5.3.</t>
  </si>
  <si>
    <t>Прочие расходы из прибыли</t>
  </si>
  <si>
    <t>ИТОГО подконтрольные расходы</t>
  </si>
  <si>
    <t>Расчёт неподконтрольных расходов</t>
  </si>
  <si>
    <t>6.</t>
  </si>
  <si>
    <t>Оплата услуг ПАО "ФСК ЕЭС"</t>
  </si>
  <si>
    <t>7.</t>
  </si>
  <si>
    <t>Электроэнергия на хозяйственные нужды</t>
  </si>
  <si>
    <t>8.</t>
  </si>
  <si>
    <t>Теплоэнергия</t>
  </si>
  <si>
    <t>9.</t>
  </si>
  <si>
    <t>Плата за аренду имущества и лизинг, всего:</t>
  </si>
  <si>
    <t>9.1.</t>
  </si>
  <si>
    <t>аренда объектов электросетевого комплекса</t>
  </si>
  <si>
    <t>9.2.</t>
  </si>
  <si>
    <t>аренда земли</t>
  </si>
  <si>
    <t>9.3.</t>
  </si>
  <si>
    <t>прочая аренда (с расшифровкой)</t>
  </si>
  <si>
    <t>10.</t>
  </si>
  <si>
    <t>Налоги (без учета налога на прибыль), всего, в том числе:</t>
  </si>
  <si>
    <t>10.1.</t>
  </si>
  <si>
    <t>плата за землю</t>
  </si>
  <si>
    <t>10.2.</t>
  </si>
  <si>
    <t>транспортный налог</t>
  </si>
  <si>
    <t>10.3.</t>
  </si>
  <si>
    <t xml:space="preserve">другие налоги и обязательные сборы и платежи (с расшифровкой)
</t>
  </si>
  <si>
    <t>10.4.</t>
  </si>
  <si>
    <t>плата за выбросы загрязняющих веществ</t>
  </si>
  <si>
    <t>10.5.</t>
  </si>
  <si>
    <t>налог на имущество</t>
  </si>
  <si>
    <t>11.</t>
  </si>
  <si>
    <t>Отчисления на социальные нужды (ЕСН)</t>
  </si>
  <si>
    <t>12.</t>
  </si>
  <si>
    <t>Прочие неподконтрольные расходы</t>
  </si>
  <si>
    <t>13.</t>
  </si>
  <si>
    <t>Налог на прибыль, в том числе:</t>
  </si>
  <si>
    <t>13.1.</t>
  </si>
  <si>
    <t xml:space="preserve">налог на прибыль на капитальные вложения </t>
  </si>
  <si>
    <t>14.</t>
  </si>
  <si>
    <t>Выпадающие доходы по п.87 Основ ценообразования</t>
  </si>
  <si>
    <t>15.</t>
  </si>
  <si>
    <t>Амортизация, в том числе:</t>
  </si>
  <si>
    <t>15.1.</t>
  </si>
  <si>
    <t>Амортизация, учитываемая при налогообложении</t>
  </si>
  <si>
    <t>15.2.</t>
  </si>
  <si>
    <t>Амортизация, не учитываемая при налогообложении</t>
  </si>
  <si>
    <t>16.</t>
  </si>
  <si>
    <t>Возврат заемных средств, направляемый на финансирование капитальных вложений</t>
  </si>
  <si>
    <t>17.</t>
  </si>
  <si>
    <t>Прибыль на капитальные вложения</t>
  </si>
  <si>
    <t>ИТОГО неподконтрольных расходов</t>
  </si>
  <si>
    <t>Проверка прибыли на капитальные вложения (не более 12% от НВВ на содержание сетей)</t>
  </si>
  <si>
    <t xml:space="preserve">Расходы, связанные с компенсацией незапланированных расходов / полученный избыток </t>
  </si>
  <si>
    <t>18.</t>
  </si>
  <si>
    <t>Необходимая валовая выручка, всего</t>
  </si>
  <si>
    <t>Приложение 3.4.1.</t>
  </si>
  <si>
    <t>Сведения по расчетам с ПАО "Красноярскэнергосбыт" за покупку электрической энергии в целях компенсации технологического расхода (потерь) МУП ЖКХ ЗАТО Солнечный за  2017 год</t>
  </si>
  <si>
    <t>без НДС</t>
  </si>
  <si>
    <t>Плановый объем, тыс. кВтч</t>
  </si>
  <si>
    <t>Фактический объем, тыс. кВтч</t>
  </si>
  <si>
    <t>Фактический тариф, руб/МВтч</t>
  </si>
  <si>
    <t>Сумма, тыс. руб.</t>
  </si>
  <si>
    <t>Год</t>
  </si>
  <si>
    <t>Итого 1 полугодие</t>
  </si>
  <si>
    <t>Январь</t>
  </si>
  <si>
    <t>193,0</t>
  </si>
  <si>
    <t>282,197</t>
  </si>
  <si>
    <t>Февраль</t>
  </si>
  <si>
    <t>184,0</t>
  </si>
  <si>
    <t>151,513</t>
  </si>
  <si>
    <t>Март</t>
  </si>
  <si>
    <t>158,3</t>
  </si>
  <si>
    <t>340,739</t>
  </si>
  <si>
    <t>Апрель</t>
  </si>
  <si>
    <t>127,1</t>
  </si>
  <si>
    <t>242,584</t>
  </si>
  <si>
    <t>Май</t>
  </si>
  <si>
    <t>97,0</t>
  </si>
  <si>
    <t>30,740</t>
  </si>
  <si>
    <t>Июнь</t>
  </si>
  <si>
    <t>103,6</t>
  </si>
  <si>
    <t>41,473</t>
  </si>
  <si>
    <t>Итого 2 полугодие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</si>
  <si>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</si>
  <si>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</si>
  <si>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</si>
  <si>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</si>
  <si>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</si>
  <si>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</si>
  <si>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3.4</t>
  </si>
  <si>
    <t>1.4. Корректировка необходимой валовой выручки регулируемой организации с учетом изменения полезного отпуска и цен на электрическую энергию за 2017 год, при установлении НВВ на 2019 год в соответствии с формулой № 8 Методических указаний № 98-э</t>
  </si>
  <si>
    <t>Наименование величины</t>
  </si>
  <si>
    <t>Параметры</t>
  </si>
  <si>
    <t>Еденицы измерения</t>
  </si>
  <si>
    <t>Значение</t>
  </si>
  <si>
    <t xml:space="preserve">Размер корректировки НВВ с учетом изменения ПО и цен на электрическую энергию </t>
  </si>
  <si>
    <t>тыс. руб.</t>
  </si>
  <si>
    <t>прогнозный объем отпуска электрической энергии в сеть МУП ЖКХ ЗАТО Солнечный</t>
  </si>
  <si>
    <t>Э отп. i-2</t>
  </si>
  <si>
    <t>тыс. кВт*ч</t>
  </si>
  <si>
    <t>фактический объем отпуска электрической энергии в сеть МУП ЖКХ ЗАТО Солнечный</t>
  </si>
  <si>
    <t>Э отп.ф i-2</t>
  </si>
  <si>
    <t>1.3.</t>
  </si>
  <si>
    <t>утвержденный уровень технологического расхода (потерь) электрической энергии</t>
  </si>
  <si>
    <t>а i-2</t>
  </si>
  <si>
    <t>% *</t>
  </si>
  <si>
    <t>1.4.</t>
  </si>
  <si>
    <t>фактическая цена покупки потерь электрической энергии в сетях</t>
  </si>
  <si>
    <t>ЦПф i-2</t>
  </si>
  <si>
    <t>руб.МВт*ч</t>
  </si>
  <si>
    <t>1.5.</t>
  </si>
  <si>
    <t>прогнозная цена покупки потерь электрической энергии в сетях (утвержденная цена покупки э/э)</t>
  </si>
  <si>
    <t>ЦП i-2</t>
  </si>
  <si>
    <t>Расчет НВВ 2019  год долгосрочного периода регулирования</t>
  </si>
  <si>
    <t>Предложено ТСО 2019 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</si>
</sst>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"/>
    <numFmt numFmtId="173" formatCode="0.0000"/>
    <numFmt numFmtId="174" formatCode="#,##0.0000"/>
    <numFmt numFmtId="175" formatCode="0.00000"/>
    <numFmt numFmtId="176" formatCode="#,##0.00000"/>
    <numFmt numFmtId="177" formatCode="#,##0.0"/>
  </numFmts>
  <fonts count="8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 CYR"/>
      <family val="0"/>
    </font>
    <font>
      <b/>
      <sz val="9"/>
      <name val="Tahoma"/>
      <family val="2"/>
    </font>
    <font>
      <sz val="9"/>
      <name val="Times New Roman"/>
      <family val="1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color indexed="12"/>
      <name val="Arial Cyr"/>
      <family val="0"/>
    </font>
    <font>
      <b/>
      <sz val="12"/>
      <color indexed="3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u val="single"/>
      <sz val="13"/>
      <color theme="10"/>
      <name val="Arial Cyr"/>
      <family val="0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>
        <color indexed="22"/>
      </top>
      <bottom style="thin">
        <color indexed="22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6" applyBorder="0">
      <alignment horizontal="center" vertical="center" wrapText="1"/>
      <protection/>
    </xf>
    <xf numFmtId="0" fontId="62" fillId="0" borderId="7" applyNumberFormat="0" applyFill="0" applyAlignment="0" applyProtection="0"/>
    <xf numFmtId="0" fontId="63" fillId="28" borderId="8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0" fillId="32" borderId="0" applyBorder="0">
      <alignment horizontal="right"/>
      <protection/>
    </xf>
    <xf numFmtId="4" fontId="20" fillId="32" borderId="0" applyBorder="0">
      <alignment horizontal="right"/>
      <protection/>
    </xf>
    <xf numFmtId="4" fontId="20" fillId="32" borderId="0" applyFont="0" applyBorder="0">
      <alignment horizontal="right"/>
      <protection/>
    </xf>
    <xf numFmtId="0" fontId="71" fillId="3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right" wrapText="1"/>
    </xf>
    <xf numFmtId="0" fontId="11" fillId="0" borderId="12" xfId="0" applyFont="1" applyBorder="1" applyAlignment="1">
      <alignment vertical="center" wrapText="1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13" fillId="0" borderId="0" xfId="0" applyFont="1" applyAlignment="1">
      <alignment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4" fontId="2" fillId="0" borderId="13" xfId="0" applyNumberFormat="1" applyFont="1" applyFill="1" applyBorder="1" applyAlignment="1" applyProtection="1">
      <alignment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5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top" wrapText="1"/>
      <protection/>
    </xf>
    <xf numFmtId="49" fontId="4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49" fontId="2" fillId="35" borderId="20" xfId="0" applyNumberFormat="1" applyFont="1" applyFill="1" applyBorder="1" applyAlignment="1" applyProtection="1">
      <alignment vertical="center" wrapText="1"/>
      <protection/>
    </xf>
    <xf numFmtId="49" fontId="2" fillId="35" borderId="18" xfId="0" applyNumberFormat="1" applyFont="1" applyFill="1" applyBorder="1" applyAlignment="1" applyProtection="1">
      <alignment vertical="center" wrapText="1"/>
      <protection/>
    </xf>
    <xf numFmtId="0" fontId="2" fillId="35" borderId="20" xfId="0" applyFont="1" applyFill="1" applyBorder="1" applyAlignment="1" applyProtection="1">
      <alignment vertical="center" wrapText="1"/>
      <protection/>
    </xf>
    <xf numFmtId="0" fontId="2" fillId="35" borderId="18" xfId="0" applyFont="1" applyFill="1" applyBorder="1" applyAlignment="1" applyProtection="1">
      <alignment vertical="center" wrapText="1"/>
      <protection/>
    </xf>
    <xf numFmtId="0" fontId="8" fillId="0" borderId="22" xfId="0" applyFont="1" applyFill="1" applyBorder="1" applyAlignment="1" applyProtection="1">
      <alignment vertical="center" wrapText="1"/>
      <protection/>
    </xf>
    <xf numFmtId="0" fontId="8" fillId="0" borderId="20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top" wrapText="1"/>
      <protection/>
    </xf>
    <xf numFmtId="0" fontId="5" fillId="35" borderId="19" xfId="0" applyFont="1" applyFill="1" applyBorder="1" applyAlignment="1" applyProtection="1">
      <alignment wrapText="1"/>
      <protection/>
    </xf>
    <xf numFmtId="0" fontId="5" fillId="35" borderId="16" xfId="0" applyFont="1" applyFill="1" applyBorder="1" applyAlignment="1" applyProtection="1">
      <alignment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2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3" xfId="0" applyNumberFormat="1" applyFont="1" applyBorder="1" applyAlignment="1" applyProtection="1">
      <alignment horizontal="center" vertical="center" wrapText="1"/>
      <protection/>
    </xf>
    <xf numFmtId="4" fontId="2" fillId="0" borderId="12" xfId="0" applyNumberFormat="1" applyFont="1" applyBorder="1" applyAlignment="1">
      <alignment horizontal="center" vertical="center"/>
    </xf>
    <xf numFmtId="0" fontId="2" fillId="36" borderId="0" xfId="58" applyNumberFormat="1" applyFont="1" applyFill="1" applyAlignment="1" applyProtection="1">
      <alignment vertical="center" wrapText="1"/>
      <protection/>
    </xf>
    <xf numFmtId="0" fontId="2" fillId="36" borderId="0" xfId="58" applyNumberFormat="1" applyFont="1" applyFill="1" applyBorder="1" applyAlignment="1" applyProtection="1">
      <alignment vertical="center" wrapText="1"/>
      <protection/>
    </xf>
    <xf numFmtId="0" fontId="5" fillId="36" borderId="0" xfId="58" applyNumberFormat="1" applyFont="1" applyFill="1" applyBorder="1" applyAlignment="1" applyProtection="1">
      <alignment horizontal="left" vertical="center" wrapText="1"/>
      <protection/>
    </xf>
    <xf numFmtId="0" fontId="2" fillId="36" borderId="0" xfId="58" applyNumberFormat="1" applyFont="1" applyFill="1" applyBorder="1" applyAlignment="1" applyProtection="1">
      <alignment horizontal="center" vertical="center" wrapText="1"/>
      <protection/>
    </xf>
    <xf numFmtId="0" fontId="2" fillId="36" borderId="12" xfId="56" applyNumberFormat="1" applyFont="1" applyFill="1" applyBorder="1" applyAlignment="1" applyProtection="1">
      <alignment horizontal="center" vertical="center" wrapText="1"/>
      <protection/>
    </xf>
    <xf numFmtId="0" fontId="5" fillId="36" borderId="12" xfId="50" applyNumberFormat="1" applyFont="1" applyFill="1" applyBorder="1" applyAlignment="1" applyProtection="1">
      <alignment horizontal="center" vertical="center" wrapText="1"/>
      <protection/>
    </xf>
    <xf numFmtId="0" fontId="5" fillId="36" borderId="12" xfId="58" applyNumberFormat="1" applyFont="1" applyFill="1" applyBorder="1" applyAlignment="1" applyProtection="1">
      <alignment horizontal="center" vertical="center" wrapText="1"/>
      <protection/>
    </xf>
    <xf numFmtId="0" fontId="5" fillId="36" borderId="12" xfId="45" applyNumberFormat="1" applyFont="1" applyFill="1" applyBorder="1" applyAlignment="1" applyProtection="1">
      <alignment horizontal="left" vertical="center" wrapText="1"/>
      <protection/>
    </xf>
    <xf numFmtId="0" fontId="5" fillId="36" borderId="12" xfId="65" applyNumberFormat="1" applyFont="1" applyFill="1" applyBorder="1" applyAlignment="1" applyProtection="1">
      <alignment horizontal="center" vertical="center" wrapText="1"/>
      <protection locked="0"/>
    </xf>
    <xf numFmtId="171" fontId="5" fillId="36" borderId="12" xfId="65" applyNumberFormat="1" applyFont="1" applyFill="1" applyBorder="1" applyAlignment="1" applyProtection="1">
      <alignment horizontal="center" vertical="center" wrapText="1"/>
      <protection locked="0"/>
    </xf>
    <xf numFmtId="2" fontId="5" fillId="36" borderId="12" xfId="65" applyNumberFormat="1" applyFont="1" applyFill="1" applyBorder="1" applyAlignment="1" applyProtection="1">
      <alignment horizontal="center" vertical="center" wrapText="1"/>
      <protection locked="0"/>
    </xf>
    <xf numFmtId="0" fontId="5" fillId="36" borderId="0" xfId="58" applyNumberFormat="1" applyFont="1" applyFill="1" applyBorder="1" applyAlignment="1" applyProtection="1">
      <alignment vertical="center" wrapText="1"/>
      <protection/>
    </xf>
    <xf numFmtId="0" fontId="5" fillId="36" borderId="12" xfId="58" applyNumberFormat="1" applyFont="1" applyFill="1" applyBorder="1" applyAlignment="1" applyProtection="1">
      <alignment horizontal="center" vertical="center" wrapText="1"/>
      <protection locked="0"/>
    </xf>
    <xf numFmtId="171" fontId="5" fillId="36" borderId="12" xfId="58" applyNumberFormat="1" applyFont="1" applyFill="1" applyBorder="1" applyAlignment="1" applyProtection="1">
      <alignment horizontal="center" vertical="center" wrapText="1"/>
      <protection locked="0"/>
    </xf>
    <xf numFmtId="4" fontId="5" fillId="36" borderId="12" xfId="58" applyNumberFormat="1" applyFont="1" applyFill="1" applyBorder="1" applyAlignment="1" applyProtection="1">
      <alignment horizontal="center" vertical="center" wrapText="1"/>
      <protection locked="0"/>
    </xf>
    <xf numFmtId="0" fontId="72" fillId="36" borderId="12" xfId="58" applyNumberFormat="1" applyFont="1" applyFill="1" applyBorder="1" applyAlignment="1" applyProtection="1">
      <alignment horizontal="center" vertical="center" wrapText="1"/>
      <protection/>
    </xf>
    <xf numFmtId="0" fontId="72" fillId="36" borderId="12" xfId="45" applyNumberFormat="1" applyFont="1" applyFill="1" applyBorder="1" applyAlignment="1" applyProtection="1">
      <alignment horizontal="left" vertical="center" wrapText="1"/>
      <protection/>
    </xf>
    <xf numFmtId="0" fontId="72" fillId="36" borderId="12" xfId="65" applyNumberFormat="1" applyFont="1" applyFill="1" applyBorder="1" applyAlignment="1" applyProtection="1">
      <alignment horizontal="center" vertical="center" wrapText="1"/>
      <protection/>
    </xf>
    <xf numFmtId="2" fontId="72" fillId="36" borderId="12" xfId="65" applyNumberFormat="1" applyFont="1" applyFill="1" applyBorder="1" applyAlignment="1" applyProtection="1">
      <alignment horizontal="center" vertical="center" wrapText="1"/>
      <protection/>
    </xf>
    <xf numFmtId="0" fontId="72" fillId="36" borderId="0" xfId="58" applyNumberFormat="1" applyFont="1" applyFill="1" applyBorder="1" applyAlignment="1" applyProtection="1">
      <alignment vertical="center" wrapText="1"/>
      <protection/>
    </xf>
    <xf numFmtId="0" fontId="72" fillId="36" borderId="12" xfId="58" applyNumberFormat="1" applyFont="1" applyFill="1" applyBorder="1" applyAlignment="1" applyProtection="1">
      <alignment horizontal="left" vertical="center" wrapText="1"/>
      <protection/>
    </xf>
    <xf numFmtId="0" fontId="72" fillId="36" borderId="12" xfId="65" applyNumberFormat="1" applyFont="1" applyFill="1" applyBorder="1" applyAlignment="1" applyProtection="1">
      <alignment horizontal="center" vertical="center" wrapText="1"/>
      <protection locked="0"/>
    </xf>
    <xf numFmtId="172" fontId="72" fillId="36" borderId="12" xfId="58" applyNumberFormat="1" applyFont="1" applyFill="1" applyBorder="1" applyAlignment="1" applyProtection="1">
      <alignment horizontal="center" vertical="center" wrapText="1"/>
      <protection/>
    </xf>
    <xf numFmtId="173" fontId="72" fillId="36" borderId="0" xfId="58" applyNumberFormat="1" applyFont="1" applyFill="1" applyBorder="1" applyAlignment="1" applyProtection="1">
      <alignment vertical="center" wrapText="1"/>
      <protection/>
    </xf>
    <xf numFmtId="0" fontId="18" fillId="36" borderId="12" xfId="56" applyNumberFormat="1" applyFont="1" applyFill="1" applyBorder="1" applyAlignment="1" applyProtection="1">
      <alignment horizontal="center" vertical="center" wrapText="1"/>
      <protection/>
    </xf>
    <xf numFmtId="0" fontId="5" fillId="36" borderId="12" xfId="58" applyNumberFormat="1" applyFont="1" applyFill="1" applyBorder="1" applyAlignment="1" applyProtection="1">
      <alignment vertical="center" wrapText="1"/>
      <protection/>
    </xf>
    <xf numFmtId="4" fontId="5" fillId="36" borderId="12" xfId="72" applyNumberFormat="1" applyFont="1" applyFill="1" applyBorder="1" applyAlignment="1" applyProtection="1">
      <alignment horizontal="right" vertical="center" wrapText="1"/>
      <protection/>
    </xf>
    <xf numFmtId="0" fontId="2" fillId="36" borderId="12" xfId="58" applyNumberFormat="1" applyFont="1" applyFill="1" applyBorder="1" applyAlignment="1" applyProtection="1">
      <alignment horizontal="center" vertical="center" wrapText="1"/>
      <protection/>
    </xf>
    <xf numFmtId="0" fontId="2" fillId="36" borderId="12" xfId="58" applyNumberFormat="1" applyFont="1" applyFill="1" applyBorder="1" applyAlignment="1" applyProtection="1">
      <alignment horizontal="left" vertical="center" wrapText="1"/>
      <protection/>
    </xf>
    <xf numFmtId="4" fontId="2" fillId="36" borderId="12" xfId="72" applyNumberFormat="1" applyFont="1" applyFill="1" applyBorder="1" applyAlignment="1" applyProtection="1">
      <alignment horizontal="right" vertical="center" wrapText="1"/>
      <protection/>
    </xf>
    <xf numFmtId="0" fontId="18" fillId="36" borderId="0" xfId="58" applyNumberFormat="1" applyFont="1" applyFill="1" applyBorder="1" applyAlignment="1" applyProtection="1">
      <alignment vertical="center" wrapText="1"/>
      <protection/>
    </xf>
    <xf numFmtId="0" fontId="2" fillId="36" borderId="12" xfId="42" applyNumberFormat="1" applyFont="1" applyFill="1" applyBorder="1" applyAlignment="1" applyProtection="1">
      <alignment horizontal="left" vertical="center" wrapText="1"/>
      <protection/>
    </xf>
    <xf numFmtId="0" fontId="5" fillId="36" borderId="12" xfId="58" applyNumberFormat="1" applyFont="1" applyFill="1" applyBorder="1" applyAlignment="1" applyProtection="1">
      <alignment horizontal="left" vertical="center" wrapText="1"/>
      <protection/>
    </xf>
    <xf numFmtId="0" fontId="2" fillId="36" borderId="12" xfId="56" applyNumberFormat="1" applyFont="1" applyFill="1" applyBorder="1" applyAlignment="1" applyProtection="1">
      <alignment horizontal="left" vertical="center" wrapText="1"/>
      <protection/>
    </xf>
    <xf numFmtId="0" fontId="5" fillId="0" borderId="12" xfId="58" applyNumberFormat="1" applyFont="1" applyFill="1" applyBorder="1" applyAlignment="1" applyProtection="1">
      <alignment horizontal="center" vertical="center" wrapText="1"/>
      <protection/>
    </xf>
    <xf numFmtId="0" fontId="5" fillId="0" borderId="12" xfId="58" applyNumberFormat="1" applyFont="1" applyFill="1" applyBorder="1" applyAlignment="1" applyProtection="1">
      <alignment vertical="center" wrapText="1"/>
      <protection/>
    </xf>
    <xf numFmtId="4" fontId="5" fillId="0" borderId="12" xfId="72" applyNumberFormat="1" applyFont="1" applyFill="1" applyBorder="1" applyAlignment="1" applyProtection="1">
      <alignment horizontal="right" vertical="center" wrapText="1"/>
      <protection/>
    </xf>
    <xf numFmtId="0" fontId="2" fillId="37" borderId="0" xfId="58" applyNumberFormat="1" applyFont="1" applyFill="1" applyBorder="1" applyAlignment="1" applyProtection="1">
      <alignment vertical="center" wrapText="1"/>
      <protection/>
    </xf>
    <xf numFmtId="0" fontId="2" fillId="36" borderId="0" xfId="72" applyNumberFormat="1" applyFont="1" applyFill="1" applyBorder="1" applyAlignment="1" applyProtection="1">
      <alignment horizontal="right" vertical="center" wrapText="1"/>
      <protection/>
    </xf>
    <xf numFmtId="0" fontId="5" fillId="36" borderId="12" xfId="50" applyNumberFormat="1" applyFont="1" applyFill="1" applyBorder="1" applyAlignment="1" applyProtection="1">
      <alignment horizontal="left" vertical="center" wrapText="1"/>
      <protection/>
    </xf>
    <xf numFmtId="2" fontId="5" fillId="36" borderId="12" xfId="50" applyNumberFormat="1" applyFont="1" applyFill="1" applyBorder="1" applyAlignment="1" applyProtection="1">
      <alignment horizontal="center" vertical="center" wrapText="1"/>
      <protection/>
    </xf>
    <xf numFmtId="0" fontId="5" fillId="36" borderId="12" xfId="50" applyNumberFormat="1" applyFont="1" applyFill="1" applyBorder="1" applyAlignment="1" applyProtection="1">
      <alignment horizontal="right" vertical="center" wrapText="1"/>
      <protection locked="0"/>
    </xf>
    <xf numFmtId="4" fontId="5" fillId="36" borderId="12" xfId="50" applyNumberFormat="1" applyFont="1" applyFill="1" applyBorder="1" applyAlignment="1" applyProtection="1">
      <alignment horizontal="right" vertical="center" wrapText="1"/>
      <protection locked="0"/>
    </xf>
    <xf numFmtId="0" fontId="73" fillId="36" borderId="12" xfId="58" applyNumberFormat="1" applyFont="1" applyFill="1" applyBorder="1" applyAlignment="1" applyProtection="1">
      <alignment vertical="center" wrapText="1"/>
      <protection/>
    </xf>
    <xf numFmtId="0" fontId="73" fillId="36" borderId="12" xfId="58" applyNumberFormat="1" applyFont="1" applyFill="1" applyBorder="1" applyAlignment="1" applyProtection="1">
      <alignment horizontal="center" vertical="center" wrapText="1"/>
      <protection/>
    </xf>
    <xf numFmtId="0" fontId="73" fillId="36" borderId="12" xfId="72" applyNumberFormat="1" applyFont="1" applyFill="1" applyBorder="1" applyAlignment="1" applyProtection="1">
      <alignment horizontal="right" vertical="center" wrapText="1"/>
      <protection locked="0"/>
    </xf>
    <xf numFmtId="4" fontId="73" fillId="36" borderId="12" xfId="72" applyNumberFormat="1" applyFont="1" applyFill="1" applyBorder="1" applyAlignment="1" applyProtection="1">
      <alignment horizontal="right" vertical="center" wrapText="1"/>
      <protection locked="0"/>
    </xf>
    <xf numFmtId="0" fontId="73" fillId="36" borderId="0" xfId="58" applyNumberFormat="1" applyFont="1" applyFill="1" applyBorder="1" applyAlignment="1" applyProtection="1">
      <alignment vertical="center" wrapText="1"/>
      <protection/>
    </xf>
    <xf numFmtId="0" fontId="2" fillId="36" borderId="12" xfId="50" applyNumberFormat="1" applyFont="1" applyFill="1" applyBorder="1" applyAlignment="1" applyProtection="1">
      <alignment horizontal="center" vertical="center" wrapText="1"/>
      <protection/>
    </xf>
    <xf numFmtId="0" fontId="2" fillId="36" borderId="12" xfId="58" applyNumberFormat="1" applyFont="1" applyFill="1" applyBorder="1" applyAlignment="1" applyProtection="1">
      <alignment vertical="center" wrapText="1"/>
      <protection/>
    </xf>
    <xf numFmtId="0" fontId="2" fillId="36" borderId="12" xfId="72" applyNumberFormat="1" applyFont="1" applyFill="1" applyBorder="1" applyAlignment="1" applyProtection="1">
      <alignment horizontal="right" vertical="center" wrapText="1"/>
      <protection locked="0"/>
    </xf>
    <xf numFmtId="4" fontId="2" fillId="36" borderId="12" xfId="72" applyNumberFormat="1" applyFont="1" applyFill="1" applyBorder="1" applyAlignment="1" applyProtection="1">
      <alignment horizontal="right" vertical="center" wrapText="1"/>
      <protection locked="0"/>
    </xf>
    <xf numFmtId="0" fontId="73" fillId="36" borderId="12" xfId="73" applyNumberFormat="1" applyFont="1" applyFill="1" applyBorder="1" applyAlignment="1" applyProtection="1">
      <alignment horizontal="right" vertical="center" wrapText="1"/>
      <protection/>
    </xf>
    <xf numFmtId="4" fontId="73" fillId="36" borderId="12" xfId="73" applyNumberFormat="1" applyFont="1" applyFill="1" applyBorder="1" applyAlignment="1" applyProtection="1">
      <alignment horizontal="right" vertical="center" wrapText="1"/>
      <protection/>
    </xf>
    <xf numFmtId="0" fontId="2" fillId="36" borderId="12" xfId="73" applyNumberFormat="1" applyFont="1" applyFill="1" applyBorder="1" applyAlignment="1" applyProtection="1">
      <alignment horizontal="right" vertical="center" wrapText="1"/>
      <protection locked="0"/>
    </xf>
    <xf numFmtId="4" fontId="2" fillId="36" borderId="12" xfId="73" applyNumberFormat="1" applyFont="1" applyFill="1" applyBorder="1" applyAlignment="1" applyProtection="1">
      <alignment horizontal="right" vertical="center" wrapText="1"/>
      <protection locked="0"/>
    </xf>
    <xf numFmtId="0" fontId="5" fillId="36" borderId="22" xfId="58" applyNumberFormat="1" applyFont="1" applyFill="1" applyBorder="1" applyAlignment="1" applyProtection="1">
      <alignment horizontal="center" vertical="center" wrapText="1"/>
      <protection/>
    </xf>
    <xf numFmtId="0" fontId="5" fillId="36" borderId="12" xfId="73" applyNumberFormat="1" applyFont="1" applyFill="1" applyBorder="1" applyAlignment="1" applyProtection="1">
      <alignment horizontal="right" vertical="center" wrapText="1"/>
      <protection/>
    </xf>
    <xf numFmtId="4" fontId="5" fillId="36" borderId="12" xfId="73" applyNumberFormat="1" applyFont="1" applyFill="1" applyBorder="1" applyAlignment="1" applyProtection="1">
      <alignment horizontal="right" vertical="center" wrapText="1"/>
      <protection/>
    </xf>
    <xf numFmtId="0" fontId="21" fillId="36" borderId="0" xfId="58" applyNumberFormat="1" applyFont="1" applyFill="1" applyBorder="1" applyAlignment="1" applyProtection="1">
      <alignment vertical="center" wrapText="1"/>
      <protection/>
    </xf>
    <xf numFmtId="0" fontId="74" fillId="36" borderId="12" xfId="58" applyNumberFormat="1" applyFont="1" applyFill="1" applyBorder="1" applyAlignment="1" applyProtection="1">
      <alignment horizontal="center" vertical="center" wrapText="1"/>
      <protection/>
    </xf>
    <xf numFmtId="0" fontId="74" fillId="36" borderId="12" xfId="73" applyNumberFormat="1" applyFont="1" applyFill="1" applyBorder="1" applyAlignment="1" applyProtection="1">
      <alignment horizontal="right" vertical="center" wrapText="1"/>
      <protection/>
    </xf>
    <xf numFmtId="4" fontId="74" fillId="36" borderId="12" xfId="73" applyNumberFormat="1" applyFont="1" applyFill="1" applyBorder="1" applyAlignment="1" applyProtection="1">
      <alignment horizontal="right" vertical="center" wrapText="1"/>
      <protection/>
    </xf>
    <xf numFmtId="0" fontId="75" fillId="36" borderId="0" xfId="58" applyNumberFormat="1" applyFont="1" applyFill="1" applyBorder="1" applyAlignment="1" applyProtection="1">
      <alignment vertical="center" wrapText="1"/>
      <protection/>
    </xf>
    <xf numFmtId="0" fontId="5" fillId="36" borderId="12" xfId="42" applyNumberFormat="1" applyFont="1" applyFill="1" applyBorder="1" applyAlignment="1" applyProtection="1">
      <alignment horizontal="left" vertical="center" wrapText="1"/>
      <protection/>
    </xf>
    <xf numFmtId="0" fontId="5" fillId="36" borderId="12" xfId="72" applyNumberFormat="1" applyFont="1" applyFill="1" applyBorder="1" applyAlignment="1" applyProtection="1">
      <alignment horizontal="right" vertical="center" wrapText="1"/>
      <protection/>
    </xf>
    <xf numFmtId="0" fontId="73" fillId="36" borderId="12" xfId="50" applyNumberFormat="1" applyFont="1" applyFill="1" applyBorder="1" applyAlignment="1" applyProtection="1">
      <alignment horizontal="left" vertical="center" wrapText="1"/>
      <protection/>
    </xf>
    <xf numFmtId="2" fontId="73" fillId="36" borderId="12" xfId="58" applyNumberFormat="1" applyFont="1" applyFill="1" applyBorder="1" applyAlignment="1" applyProtection="1">
      <alignment horizontal="center" vertical="center" wrapText="1"/>
      <protection/>
    </xf>
    <xf numFmtId="2" fontId="73" fillId="36" borderId="12" xfId="73" applyNumberFormat="1" applyFont="1" applyFill="1" applyBorder="1" applyAlignment="1" applyProtection="1">
      <alignment horizontal="right" vertical="center" wrapText="1"/>
      <protection/>
    </xf>
    <xf numFmtId="0" fontId="76" fillId="36" borderId="0" xfId="58" applyNumberFormat="1" applyFont="1" applyFill="1" applyBorder="1" applyAlignment="1" applyProtection="1">
      <alignment vertical="center" wrapText="1"/>
      <protection/>
    </xf>
    <xf numFmtId="0" fontId="74" fillId="36" borderId="12" xfId="50" applyNumberFormat="1" applyFont="1" applyFill="1" applyBorder="1" applyAlignment="1" applyProtection="1">
      <alignment horizontal="left" vertical="center" wrapText="1"/>
      <protection/>
    </xf>
    <xf numFmtId="2" fontId="74" fillId="36" borderId="12" xfId="58" applyNumberFormat="1" applyFont="1" applyFill="1" applyBorder="1" applyAlignment="1" applyProtection="1">
      <alignment horizontal="center" vertical="center" wrapText="1"/>
      <protection/>
    </xf>
    <xf numFmtId="2" fontId="74" fillId="36" borderId="12" xfId="73" applyNumberFormat="1" applyFont="1" applyFill="1" applyBorder="1" applyAlignment="1" applyProtection="1">
      <alignment horizontal="right" vertical="center" wrapText="1"/>
      <protection/>
    </xf>
    <xf numFmtId="0" fontId="5" fillId="36" borderId="12" xfId="72" applyNumberFormat="1" applyFont="1" applyFill="1" applyBorder="1" applyAlignment="1" applyProtection="1">
      <alignment horizontal="right" vertical="center" wrapText="1"/>
      <protection locked="0"/>
    </xf>
    <xf numFmtId="4" fontId="5" fillId="36" borderId="12" xfId="72" applyNumberFormat="1" applyFont="1" applyFill="1" applyBorder="1" applyAlignment="1" applyProtection="1">
      <alignment horizontal="right" vertical="center" wrapText="1"/>
      <protection locked="0"/>
    </xf>
    <xf numFmtId="0" fontId="2" fillId="36" borderId="12" xfId="50" applyNumberFormat="1" applyFont="1" applyFill="1" applyBorder="1" applyAlignment="1" applyProtection="1">
      <alignment horizontal="left" vertical="center" wrapText="1"/>
      <protection/>
    </xf>
    <xf numFmtId="0" fontId="2" fillId="36" borderId="12" xfId="73" applyNumberFormat="1" applyFont="1" applyFill="1" applyBorder="1" applyAlignment="1" applyProtection="1">
      <alignment horizontal="right" vertical="center" wrapText="1"/>
      <protection/>
    </xf>
    <xf numFmtId="4" fontId="2" fillId="36" borderId="12" xfId="73" applyNumberFormat="1" applyFont="1" applyFill="1" applyBorder="1" applyAlignment="1" applyProtection="1">
      <alignment horizontal="right" vertical="center" wrapText="1"/>
      <protection/>
    </xf>
    <xf numFmtId="0" fontId="5" fillId="36" borderId="12" xfId="56" applyNumberFormat="1" applyFont="1" applyFill="1" applyBorder="1" applyAlignment="1" applyProtection="1">
      <alignment horizontal="left" vertical="center" wrapText="1"/>
      <protection/>
    </xf>
    <xf numFmtId="0" fontId="18" fillId="37" borderId="0" xfId="58" applyNumberFormat="1" applyFont="1" applyFill="1" applyBorder="1" applyAlignment="1" applyProtection="1">
      <alignment vertical="center" wrapText="1"/>
      <protection/>
    </xf>
    <xf numFmtId="0" fontId="73" fillId="0" borderId="12" xfId="58" applyNumberFormat="1" applyFont="1" applyFill="1" applyBorder="1" applyAlignment="1" applyProtection="1">
      <alignment vertical="center" wrapText="1"/>
      <protection/>
    </xf>
    <xf numFmtId="0" fontId="74" fillId="0" borderId="12" xfId="58" applyNumberFormat="1" applyFont="1" applyFill="1" applyBorder="1" applyAlignment="1" applyProtection="1">
      <alignment vertical="center" wrapText="1"/>
      <protection/>
    </xf>
    <xf numFmtId="0" fontId="74" fillId="0" borderId="12" xfId="58" applyNumberFormat="1" applyFont="1" applyFill="1" applyBorder="1" applyAlignment="1" applyProtection="1">
      <alignment horizontal="center" vertical="center" wrapText="1"/>
      <protection/>
    </xf>
    <xf numFmtId="0" fontId="74" fillId="0" borderId="12" xfId="70" applyNumberFormat="1" applyFont="1" applyFill="1" applyBorder="1" applyAlignment="1" applyProtection="1">
      <alignment vertical="center" wrapText="1"/>
      <protection/>
    </xf>
    <xf numFmtId="2" fontId="74" fillId="0" borderId="12" xfId="64" applyNumberFormat="1" applyFont="1" applyFill="1" applyBorder="1" applyAlignment="1" applyProtection="1">
      <alignment vertical="center" wrapText="1"/>
      <protection/>
    </xf>
    <xf numFmtId="0" fontId="2" fillId="0" borderId="0" xfId="59" applyNumberFormat="1" applyFont="1" applyFill="1" applyBorder="1" applyAlignment="1" applyProtection="1">
      <alignment horizontal="left" vertical="center" wrapText="1"/>
      <protection/>
    </xf>
    <xf numFmtId="0" fontId="2" fillId="0" borderId="0" xfId="58" applyNumberFormat="1" applyFont="1" applyFill="1" applyBorder="1" applyAlignment="1" applyProtection="1">
      <alignment vertical="center" wrapText="1"/>
      <protection/>
    </xf>
    <xf numFmtId="0" fontId="2" fillId="0" borderId="12" xfId="50" applyNumberFormat="1" applyFont="1" applyFill="1" applyBorder="1" applyAlignment="1" applyProtection="1">
      <alignment horizontal="center" vertical="center" wrapText="1"/>
      <protection/>
    </xf>
    <xf numFmtId="0" fontId="18" fillId="0" borderId="12" xfId="50" applyNumberFormat="1" applyFont="1" applyFill="1" applyBorder="1" applyAlignment="1" applyProtection="1">
      <alignment horizontal="center" vertical="center" wrapText="1"/>
      <protection/>
    </xf>
    <xf numFmtId="0" fontId="18" fillId="0" borderId="12" xfId="56" applyNumberFormat="1" applyFont="1" applyFill="1" applyBorder="1" applyAlignment="1" applyProtection="1">
      <alignment horizontal="center" vertical="center" wrapText="1"/>
      <protection/>
    </xf>
    <xf numFmtId="0" fontId="2" fillId="0" borderId="12" xfId="56" applyNumberFormat="1" applyFont="1" applyFill="1" applyBorder="1" applyAlignment="1" applyProtection="1">
      <alignment horizontal="center" vertical="center" wrapText="1"/>
      <protection/>
    </xf>
    <xf numFmtId="0" fontId="5" fillId="0" borderId="12" xfId="50" applyNumberFormat="1" applyFont="1" applyFill="1" applyBorder="1" applyAlignment="1" applyProtection="1">
      <alignment horizontal="center" vertical="center" wrapText="1"/>
      <protection/>
    </xf>
    <xf numFmtId="0" fontId="5" fillId="0" borderId="12" xfId="57" applyNumberFormat="1" applyFont="1" applyFill="1" applyBorder="1" applyAlignment="1" applyProtection="1">
      <alignment horizontal="center" vertical="center" wrapText="1"/>
      <protection/>
    </xf>
    <xf numFmtId="0" fontId="5" fillId="0" borderId="12" xfId="57" applyNumberFormat="1" applyFont="1" applyFill="1" applyBorder="1" applyAlignment="1" applyProtection="1">
      <alignment vertical="center" wrapText="1"/>
      <protection/>
    </xf>
    <xf numFmtId="4" fontId="2" fillId="0" borderId="12" xfId="71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58" applyNumberFormat="1" applyFont="1" applyFill="1" applyBorder="1" applyAlignment="1" applyProtection="1">
      <alignment vertical="center" wrapText="1"/>
      <protection/>
    </xf>
    <xf numFmtId="0" fontId="2" fillId="37" borderId="0" xfId="58" applyNumberFormat="1" applyFont="1" applyFill="1" applyAlignment="1" applyProtection="1">
      <alignment vertical="center" wrapText="1"/>
      <protection/>
    </xf>
    <xf numFmtId="4" fontId="2" fillId="36" borderId="0" xfId="58" applyNumberFormat="1" applyFont="1" applyFill="1" applyAlignment="1" applyProtection="1">
      <alignment vertical="center" wrapText="1"/>
      <protection/>
    </xf>
    <xf numFmtId="0" fontId="2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wrapText="1"/>
    </xf>
    <xf numFmtId="171" fontId="5" fillId="0" borderId="12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horizontal="center" vertical="center" wrapText="1"/>
    </xf>
    <xf numFmtId="17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75" fontId="2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wrapText="1"/>
    </xf>
    <xf numFmtId="176" fontId="2" fillId="0" borderId="12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/>
    </xf>
    <xf numFmtId="0" fontId="77" fillId="0" borderId="0" xfId="55" applyFont="1">
      <alignment/>
      <protection/>
    </xf>
    <xf numFmtId="43" fontId="77" fillId="0" borderId="0" xfId="68" applyFont="1" applyAlignment="1">
      <alignment/>
    </xf>
    <xf numFmtId="0" fontId="78" fillId="0" borderId="12" xfId="55" applyFont="1" applyFill="1" applyBorder="1" applyAlignment="1">
      <alignment horizontal="center" vertical="center" wrapText="1"/>
      <protection/>
    </xf>
    <xf numFmtId="2" fontId="78" fillId="0" borderId="12" xfId="55" applyNumberFormat="1" applyFont="1" applyBorder="1" applyAlignment="1">
      <alignment horizontal="center" vertical="center"/>
      <protection/>
    </xf>
    <xf numFmtId="2" fontId="5" fillId="36" borderId="12" xfId="55" applyNumberFormat="1" applyFont="1" applyFill="1" applyBorder="1" applyAlignment="1">
      <alignment horizontal="center" vertical="center"/>
      <protection/>
    </xf>
    <xf numFmtId="4" fontId="5" fillId="36" borderId="12" xfId="55" applyNumberFormat="1" applyFont="1" applyFill="1" applyBorder="1" applyAlignment="1" applyProtection="1">
      <alignment horizontal="center" vertical="center" wrapText="1"/>
      <protection hidden="1"/>
    </xf>
    <xf numFmtId="43" fontId="79" fillId="0" borderId="0" xfId="68" applyFont="1" applyAlignment="1">
      <alignment/>
    </xf>
    <xf numFmtId="0" fontId="79" fillId="0" borderId="0" xfId="55" applyFont="1">
      <alignment/>
      <protection/>
    </xf>
    <xf numFmtId="2" fontId="80" fillId="0" borderId="12" xfId="55" applyNumberFormat="1" applyFont="1" applyBorder="1" applyAlignment="1">
      <alignment horizontal="center" vertical="center"/>
      <protection/>
    </xf>
    <xf numFmtId="2" fontId="81" fillId="38" borderId="12" xfId="0" applyNumberFormat="1" applyFont="1" applyFill="1" applyBorder="1" applyAlignment="1">
      <alignment horizontal="left" vertical="center" wrapText="1"/>
    </xf>
    <xf numFmtId="2" fontId="82" fillId="38" borderId="12" xfId="0" applyNumberFormat="1" applyFont="1" applyFill="1" applyBorder="1" applyAlignment="1">
      <alignment horizontal="center" vertical="center" wrapText="1"/>
    </xf>
    <xf numFmtId="2" fontId="81" fillId="38" borderId="12" xfId="0" applyNumberFormat="1" applyFont="1" applyFill="1" applyBorder="1" applyAlignment="1">
      <alignment horizontal="center" vertical="center"/>
    </xf>
    <xf numFmtId="164" fontId="2" fillId="36" borderId="12" xfId="55" applyNumberFormat="1" applyFont="1" applyFill="1" applyBorder="1" applyAlignment="1">
      <alignment horizontal="center" vertical="center" wrapText="1"/>
      <protection/>
    </xf>
    <xf numFmtId="174" fontId="2" fillId="36" borderId="12" xfId="55" applyNumberFormat="1" applyFont="1" applyFill="1" applyBorder="1" applyAlignment="1">
      <alignment horizontal="center" vertical="center" wrapText="1"/>
      <protection/>
    </xf>
    <xf numFmtId="177" fontId="2" fillId="36" borderId="12" xfId="55" applyNumberFormat="1" applyFont="1" applyFill="1" applyBorder="1" applyAlignment="1">
      <alignment horizontal="center" vertical="center" wrapText="1"/>
      <protection/>
    </xf>
    <xf numFmtId="176" fontId="2" fillId="36" borderId="12" xfId="55" applyNumberFormat="1" applyFont="1" applyFill="1" applyBorder="1" applyAlignment="1">
      <alignment horizontal="center" vertical="center" wrapText="1"/>
      <protection/>
    </xf>
    <xf numFmtId="0" fontId="80" fillId="0" borderId="0" xfId="55" applyFont="1">
      <alignment/>
      <protection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0" borderId="13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36" borderId="12" xfId="0" applyFont="1" applyFill="1" applyBorder="1" applyAlignment="1">
      <alignment horizontal="center" vertical="center" wrapText="1"/>
    </xf>
    <xf numFmtId="0" fontId="83" fillId="0" borderId="12" xfId="42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36" borderId="0" xfId="58" applyNumberFormat="1" applyFont="1" applyFill="1" applyBorder="1" applyAlignment="1" applyProtection="1">
      <alignment horizontal="left" vertical="center" wrapText="1"/>
      <protection/>
    </xf>
    <xf numFmtId="0" fontId="5" fillId="36" borderId="22" xfId="58" applyNumberFormat="1" applyFont="1" applyFill="1" applyBorder="1" applyAlignment="1" applyProtection="1">
      <alignment horizontal="center" vertical="center" wrapText="1"/>
      <protection/>
    </xf>
    <xf numFmtId="0" fontId="5" fillId="36" borderId="18" xfId="58" applyNumberFormat="1" applyFont="1" applyFill="1" applyBorder="1" applyAlignment="1" applyProtection="1">
      <alignment horizontal="center" vertical="center" wrapText="1"/>
      <protection/>
    </xf>
    <xf numFmtId="0" fontId="5" fillId="36" borderId="22" xfId="50" applyNumberFormat="1" applyFont="1" applyFill="1" applyBorder="1" applyAlignment="1" applyProtection="1">
      <alignment horizontal="left" vertical="center" wrapText="1"/>
      <protection/>
    </xf>
    <xf numFmtId="0" fontId="5" fillId="36" borderId="18" xfId="50" applyNumberFormat="1" applyFont="1" applyFill="1" applyBorder="1" applyAlignment="1" applyProtection="1">
      <alignment horizontal="left" vertical="center" wrapText="1"/>
      <protection/>
    </xf>
    <xf numFmtId="0" fontId="5" fillId="0" borderId="0" xfId="59" applyNumberFormat="1" applyFont="1" applyFill="1" applyBorder="1" applyAlignment="1" applyProtection="1">
      <alignment horizontal="left" vertical="center" wrapText="1"/>
      <protection/>
    </xf>
    <xf numFmtId="0" fontId="5" fillId="0" borderId="28" xfId="56" applyNumberFormat="1" applyFont="1" applyFill="1" applyBorder="1" applyAlignment="1" applyProtection="1">
      <alignment horizontal="center" vertical="center" wrapText="1"/>
      <protection/>
    </xf>
    <xf numFmtId="0" fontId="2" fillId="36" borderId="22" xfId="50" applyNumberFormat="1" applyFont="1" applyFill="1" applyBorder="1" applyAlignment="1" applyProtection="1">
      <alignment horizontal="center" vertical="center" wrapText="1"/>
      <protection/>
    </xf>
    <xf numFmtId="0" fontId="2" fillId="36" borderId="18" xfId="50" applyNumberFormat="1" applyFont="1" applyFill="1" applyBorder="1" applyAlignment="1" applyProtection="1">
      <alignment horizontal="center" vertical="center" wrapText="1"/>
      <protection/>
    </xf>
    <xf numFmtId="0" fontId="2" fillId="36" borderId="22" xfId="58" applyNumberFormat="1" applyFont="1" applyFill="1" applyBorder="1" applyAlignment="1" applyProtection="1">
      <alignment horizontal="center" vertical="center" wrapText="1"/>
      <protection/>
    </xf>
    <xf numFmtId="0" fontId="2" fillId="36" borderId="18" xfId="58" applyNumberFormat="1" applyFont="1" applyFill="1" applyBorder="1" applyAlignment="1" applyProtection="1">
      <alignment horizontal="center" vertical="center" wrapText="1"/>
      <protection/>
    </xf>
    <xf numFmtId="0" fontId="18" fillId="36" borderId="22" xfId="58" applyNumberFormat="1" applyFont="1" applyFill="1" applyBorder="1" applyAlignment="1" applyProtection="1">
      <alignment horizontal="center" vertical="center" wrapText="1"/>
      <protection/>
    </xf>
    <xf numFmtId="0" fontId="18" fillId="36" borderId="18" xfId="58" applyNumberFormat="1" applyFont="1" applyFill="1" applyBorder="1" applyAlignment="1" applyProtection="1">
      <alignment horizontal="center" vertical="center" wrapText="1"/>
      <protection/>
    </xf>
    <xf numFmtId="0" fontId="2" fillId="36" borderId="12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4" fillId="0" borderId="0" xfId="55" applyFont="1" applyAlignment="1">
      <alignment horizontal="center" wrapText="1"/>
      <protection/>
    </xf>
    <xf numFmtId="2" fontId="78" fillId="36" borderId="13" xfId="55" applyNumberFormat="1" applyFont="1" applyFill="1" applyBorder="1" applyAlignment="1">
      <alignment horizontal="left" vertical="center" wrapText="1"/>
      <protection/>
    </xf>
    <xf numFmtId="2" fontId="78" fillId="36" borderId="23" xfId="55" applyNumberFormat="1" applyFont="1" applyFill="1" applyBorder="1" applyAlignment="1">
      <alignment horizontal="left" vertical="center" wrapText="1"/>
      <protection/>
    </xf>
    <xf numFmtId="2" fontId="80" fillId="0" borderId="12" xfId="55" applyNumberFormat="1" applyFont="1" applyBorder="1" applyAlignment="1">
      <alignment horizontal="center" vertical="center"/>
      <protection/>
    </xf>
    <xf numFmtId="2" fontId="81" fillId="38" borderId="12" xfId="0" applyNumberFormat="1" applyFont="1" applyFill="1" applyBorder="1" applyAlignment="1">
      <alignment horizontal="left" vertical="center" wrapText="1"/>
    </xf>
    <xf numFmtId="2" fontId="82" fillId="38" borderId="22" xfId="0" applyNumberFormat="1" applyFont="1" applyFill="1" applyBorder="1" applyAlignment="1">
      <alignment horizontal="center" vertical="center" wrapText="1"/>
    </xf>
    <xf numFmtId="2" fontId="82" fillId="38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 35 2" xfId="50"/>
    <cellStyle name="Итог" xfId="51"/>
    <cellStyle name="Контрольная ячейка" xfId="52"/>
    <cellStyle name="Название" xfId="53"/>
    <cellStyle name="Нейтральный" xfId="54"/>
    <cellStyle name="Обычный 10 5 2 2" xfId="55"/>
    <cellStyle name="Обычный 19 3 2" xfId="56"/>
    <cellStyle name="Обычный 2_наш последний RAB (28.09.10)" xfId="57"/>
    <cellStyle name="Обычный 2_НВВ - сети долгосрочный (15.07) - передано на оформление 2" xfId="58"/>
    <cellStyle name="Обычный_НВВ 2009 постатейно свод по филиалам_09_02_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5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3" xfId="70"/>
    <cellStyle name="Формула" xfId="71"/>
    <cellStyle name="Формула_GRES.2007.5" xfId="72"/>
    <cellStyle name="Формула_НВВ - сети долгосрочный (15.07) - передано на оформление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69;&#1085;&#1077;&#1088;&#1075;&#1086;\&#1056;&#1072;&#1073;&#1086;&#1095;&#1080;&#1081;%20&#1089;&#1090;&#1086;&#1083;\&#1069;&#1085;&#1077;&#1088;&#1075;&#1086;&#1087;&#1086;&#1090;&#1088;&#1077;&#1073;&#1083;&#1077;&#1085;&#1080;&#1077;\&#1056;&#1069;&#1050;\&#1056;&#1069;&#1050;%202019%20&#1075;&#1086;&#1076;\&#1056;&#1072;&#1089;&#1082;&#1088;&#1099;&#1090;&#1080;&#1077;%20&#1080;&#1085;&#1092;&#1086;&#1088;&#1084;.%20&#1090;&#1072;&#1088;&#1080;&#1092;%20&#1055;&#1088;&#1080;&#1083;&#1086;&#1078;&#1077;&#1085;&#1080;&#1077;%20&#1082;%20&#1080;&#1089;&#1093;.%2002-774%20&#1086;&#1090;%2019.03.2018%20&#1085;&#1072;%202019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8;&#1045;\&#1055;&#1086;&#1083;&#1102;&#1090;&#1086;&#1074;%20&#1052;.&#1048;\&#1045;&#1048;&#1040;&#1057;\2018%20&#1075;&#1086;&#1076;\&#1076;&#1086;%2001.03.2018%20PEREDACHA.M2018%20&#1054;&#1090;&#1095;&#1077;&#1090;%20&#1086;%20&#1087;&#1088;&#1080;&#1085;&#1103;&#1090;&#1099;&#1093;%20&#1090;&#1072;&#1088;&#1080;&#1092;&#1072;&#1093;%20&#1085;&#1072;%20&#1091;&#1089;&#1083;&#1091;&#1075;&#1080;%20&#1087;&#1086;%20&#1087;&#1077;&#1088;&#1077;&#1076;&#1072;&#1095;&#1077;\PEREDACHA.M2018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1. Смета НВВ i"/>
      <sheetName val="Пр 2. НВВ i"/>
      <sheetName val="2.1 I ПР i"/>
      <sheetName val="2.2 II НР i"/>
      <sheetName val="2.3 III. В i"/>
      <sheetName val="3.1.  КПР"/>
      <sheetName val="3.2.  КНР"/>
      <sheetName val="3.2.1 (ПАО ФСК)"/>
      <sheetName val="3.3.  КНВВ"/>
      <sheetName val="3.3.1"/>
      <sheetName val="3.3.2."/>
      <sheetName val="3.3.3."/>
      <sheetName val="3.4.  КПО"/>
      <sheetName val="3.4.1"/>
      <sheetName val="Пр 4. В i корр ИП"/>
      <sheetName val="Пр 5. IV КНК i-2"/>
      <sheetName val="Пр 6. Аренда"/>
      <sheetName val="Пр 7. Отчет Аренда"/>
      <sheetName val="Пр 8. Амортизация ЖКХ"/>
      <sheetName val="Пр 8. Амортизация"/>
    </sheetNames>
    <sheetDataSet>
      <sheetData sheetId="1">
        <row r="7">
          <cell r="C7">
            <v>-1253.3712466044371</v>
          </cell>
        </row>
        <row r="8">
          <cell r="C8">
            <v>130.6233114368</v>
          </cell>
        </row>
      </sheetData>
      <sheetData sheetId="3">
        <row r="6">
          <cell r="D6">
            <v>14469.712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21">
          <cell r="D21">
            <v>0</v>
          </cell>
        </row>
        <row r="24">
          <cell r="D24">
            <v>0</v>
          </cell>
        </row>
        <row r="27">
          <cell r="D27">
            <v>0</v>
          </cell>
        </row>
        <row r="28">
          <cell r="D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1"/>
      <sheetName val="Инструкция"/>
      <sheetName val="Лог обновления"/>
      <sheetName val="Титульный"/>
      <sheetName val="Справочники"/>
      <sheetName val="P2.1 У.Е. 2018"/>
      <sheetName val="P2.2 У.Е. 2018"/>
      <sheetName val="4 баланс ээ"/>
      <sheetName val="5 баланс мощности"/>
      <sheetName val="Расчет ВН1"/>
      <sheetName val="НВВ РСК 2018 (I пол)"/>
      <sheetName val="НВВ РСК 2018 (II пол)"/>
      <sheetName val="НВВ РСК 2018"/>
      <sheetName val="НВВ РСК последующие года"/>
      <sheetName val="Расчет НВВ РСК - индексация"/>
      <sheetName val="Расчет тарифов (население)"/>
      <sheetName val="Расчет котловых тарифов"/>
      <sheetName val="Расчет расх. по RAB"/>
      <sheetName val="Расчет НВВ по RAB"/>
      <sheetName val="Расчет НВВ"/>
      <sheetName val="Индивидуальные тарифы"/>
      <sheetName val="Комментарии"/>
      <sheetName val="Проверка"/>
      <sheetName val="modHyp"/>
      <sheetName val="et_union_hor"/>
      <sheetName val="et_union_ver1"/>
      <sheetName val="et_union_ver2"/>
      <sheetName val="TEHSHEET"/>
      <sheetName val="AllSheetsInThisWorkbook"/>
      <sheetName val="REESTR_ORG"/>
      <sheetName val="modInstruction"/>
      <sheetName val="modfrmCheckUpdates"/>
      <sheetName val="modHTTP"/>
      <sheetName val="modUpdTemplMain"/>
      <sheetName val="modThisWorkbook"/>
      <sheetName val="modfrmReestr"/>
      <sheetName val="modReestr"/>
      <sheetName val="modList00"/>
      <sheetName val="modList08"/>
      <sheetName val="modList10"/>
      <sheetName val="modList11"/>
      <sheetName val="modList16"/>
    </sheetNames>
    <sheetDataSet>
      <sheetData sheetId="15">
        <row r="55">
          <cell r="AN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pgkh79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zoomScalePageLayoutView="0" workbookViewId="0" topLeftCell="A1">
      <selection activeCell="L9" sqref="L9"/>
    </sheetView>
  </sheetViews>
  <sheetFormatPr defaultColWidth="9.00390625" defaultRowHeight="12.75"/>
  <cols>
    <col min="2" max="2" width="15.125" style="0" customWidth="1"/>
    <col min="3" max="3" width="21.125" style="0" customWidth="1"/>
    <col min="4" max="4" width="15.125" style="0" customWidth="1"/>
  </cols>
  <sheetData>
    <row r="1" spans="3:8" ht="12.75">
      <c r="C1" s="206" t="s">
        <v>74</v>
      </c>
      <c r="D1" s="206"/>
      <c r="E1" s="206"/>
      <c r="F1" s="206"/>
      <c r="G1" s="206"/>
      <c r="H1" s="206"/>
    </row>
    <row r="2" spans="3:13" ht="14.25" customHeight="1">
      <c r="C2" s="36"/>
      <c r="D2" s="24"/>
      <c r="E2" s="24"/>
      <c r="F2" s="24"/>
      <c r="G2" s="24"/>
      <c r="H2" s="38" t="s">
        <v>75</v>
      </c>
      <c r="I2" s="35"/>
      <c r="J2" s="35"/>
      <c r="K2" s="35"/>
      <c r="L2" s="35"/>
      <c r="M2" s="28"/>
    </row>
    <row r="3" spans="3:8" ht="12.75">
      <c r="C3" s="36"/>
      <c r="D3" s="24"/>
      <c r="E3" s="24"/>
      <c r="F3" s="24"/>
      <c r="G3" s="24"/>
      <c r="H3" s="38" t="s">
        <v>76</v>
      </c>
    </row>
    <row r="4" spans="3:46" ht="12.75">
      <c r="C4" s="36"/>
      <c r="D4" s="24"/>
      <c r="E4" s="24"/>
      <c r="F4" s="24"/>
      <c r="G4" s="24"/>
      <c r="H4" s="38" t="s">
        <v>77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</row>
    <row r="5" spans="3:46" ht="12.75">
      <c r="C5" s="36"/>
      <c r="D5" s="24"/>
      <c r="E5" s="24"/>
      <c r="F5" s="24"/>
      <c r="G5" s="24"/>
      <c r="H5" s="38" t="s">
        <v>78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</row>
    <row r="6" spans="15:46" ht="12.75"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5:46" ht="12.75"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</row>
    <row r="8" spans="15:46" ht="12.75"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</row>
    <row r="9" spans="15:46" ht="12.75"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</row>
    <row r="11" spans="1:7" ht="18" customHeight="1">
      <c r="A11" s="207" t="s">
        <v>67</v>
      </c>
      <c r="B11" s="207"/>
      <c r="C11" s="207"/>
      <c r="D11" s="207"/>
      <c r="E11" s="207"/>
      <c r="F11" s="207"/>
      <c r="G11" s="207"/>
    </row>
    <row r="12" spans="1:7" ht="36" customHeight="1">
      <c r="A12" s="208" t="s">
        <v>73</v>
      </c>
      <c r="B12" s="208"/>
      <c r="C12" s="208"/>
      <c r="D12" s="208"/>
      <c r="E12" s="208"/>
      <c r="F12" s="208"/>
      <c r="G12" s="208"/>
    </row>
    <row r="13" spans="2:4" ht="17.25" thickBot="1">
      <c r="B13" s="34" t="s">
        <v>72</v>
      </c>
      <c r="C13" s="30">
        <v>2019</v>
      </c>
      <c r="D13" s="29" t="s">
        <v>68</v>
      </c>
    </row>
    <row r="14" spans="2:4" ht="15" customHeight="1">
      <c r="B14" s="31"/>
      <c r="C14" s="212" t="s">
        <v>69</v>
      </c>
      <c r="D14" s="212"/>
    </row>
    <row r="15" ht="15.75">
      <c r="B15" s="32"/>
    </row>
    <row r="16" ht="15.75">
      <c r="B16" s="32"/>
    </row>
    <row r="17" spans="1:7" ht="39.75" customHeight="1">
      <c r="A17" s="209" t="s">
        <v>70</v>
      </c>
      <c r="B17" s="209"/>
      <c r="C17" s="209"/>
      <c r="D17" s="209"/>
      <c r="E17" s="209"/>
      <c r="F17" s="209"/>
      <c r="G17" s="209"/>
    </row>
    <row r="18" spans="1:7" ht="12.75">
      <c r="A18" s="210" t="s">
        <v>71</v>
      </c>
      <c r="B18" s="210"/>
      <c r="C18" s="210"/>
      <c r="D18" s="210"/>
      <c r="E18" s="210"/>
      <c r="F18" s="210"/>
      <c r="G18" s="210"/>
    </row>
    <row r="19" ht="12.75">
      <c r="B19" s="24"/>
    </row>
    <row r="20" spans="1:7" ht="12.75" customHeight="1">
      <c r="A20" s="211" t="s">
        <v>50</v>
      </c>
      <c r="B20" s="211"/>
      <c r="C20" s="211"/>
      <c r="D20" s="211"/>
      <c r="E20" s="211"/>
      <c r="F20" s="211"/>
      <c r="G20" s="211"/>
    </row>
    <row r="21" ht="12.75">
      <c r="B21" s="33"/>
    </row>
  </sheetData>
  <sheetProtection/>
  <mergeCells count="7">
    <mergeCell ref="C1:H1"/>
    <mergeCell ref="A11:G11"/>
    <mergeCell ref="A12:G12"/>
    <mergeCell ref="A17:G17"/>
    <mergeCell ref="A18:G18"/>
    <mergeCell ref="A20:G20"/>
    <mergeCell ref="C14:D14"/>
  </mergeCells>
  <printOptions/>
  <pageMargins left="0.5118110236220472" right="0.31496062992125984" top="0.7480314960629921" bottom="0.7480314960629921" header="0.31496062992125984" footer="0.31496062992125984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2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8.125" style="0" customWidth="1"/>
    <col min="2" max="2" width="38.25390625" style="0" customWidth="1"/>
    <col min="3" max="3" width="30.125" style="0" customWidth="1"/>
    <col min="4" max="4" width="22.25390625" style="0" customWidth="1"/>
  </cols>
  <sheetData>
    <row r="1" spans="3:4" ht="15">
      <c r="C1" s="216" t="s">
        <v>63</v>
      </c>
      <c r="D1" s="216"/>
    </row>
    <row r="2" spans="3:4" ht="30.75" customHeight="1">
      <c r="C2" s="217" t="s">
        <v>64</v>
      </c>
      <c r="D2" s="217"/>
    </row>
    <row r="3" spans="3:4" ht="12" customHeight="1">
      <c r="C3" s="25"/>
      <c r="D3" s="25"/>
    </row>
    <row r="4" spans="3:4" ht="12" customHeight="1">
      <c r="C4" s="25"/>
      <c r="D4" s="25"/>
    </row>
    <row r="5" ht="12.75">
      <c r="C5" s="23"/>
    </row>
    <row r="6" ht="12.75">
      <c r="C6" s="23"/>
    </row>
    <row r="7" spans="2:4" ht="16.5">
      <c r="B7" s="218" t="s">
        <v>65</v>
      </c>
      <c r="C7" s="218"/>
      <c r="D7" s="218"/>
    </row>
    <row r="8" ht="12.75">
      <c r="C8" s="23"/>
    </row>
    <row r="9" ht="12.75">
      <c r="C9" s="23"/>
    </row>
    <row r="12" spans="2:4" ht="71.25" customHeight="1">
      <c r="B12" s="26" t="s">
        <v>47</v>
      </c>
      <c r="C12" s="213" t="s">
        <v>48</v>
      </c>
      <c r="D12" s="214"/>
    </row>
    <row r="13" spans="2:4" ht="21.75" customHeight="1">
      <c r="B13" s="26" t="s">
        <v>49</v>
      </c>
      <c r="C13" s="215" t="s">
        <v>50</v>
      </c>
      <c r="D13" s="215"/>
    </row>
    <row r="14" spans="2:4" ht="33.75" customHeight="1">
      <c r="B14" s="26" t="s">
        <v>51</v>
      </c>
      <c r="C14" s="215" t="s">
        <v>66</v>
      </c>
      <c r="D14" s="215"/>
    </row>
    <row r="15" spans="2:4" ht="33" customHeight="1">
      <c r="B15" s="26" t="s">
        <v>52</v>
      </c>
      <c r="C15" s="215" t="s">
        <v>66</v>
      </c>
      <c r="D15" s="215"/>
    </row>
    <row r="16" spans="2:4" ht="16.5">
      <c r="B16" s="26" t="s">
        <v>53</v>
      </c>
      <c r="C16" s="219">
        <v>2439005538</v>
      </c>
      <c r="D16" s="219"/>
    </row>
    <row r="17" spans="2:4" ht="16.5">
      <c r="B17" s="26" t="s">
        <v>54</v>
      </c>
      <c r="C17" s="219">
        <v>243901001</v>
      </c>
      <c r="D17" s="219"/>
    </row>
    <row r="18" spans="2:4" ht="18.75" customHeight="1">
      <c r="B18" s="26" t="s">
        <v>55</v>
      </c>
      <c r="C18" s="215" t="s">
        <v>56</v>
      </c>
      <c r="D18" s="215"/>
    </row>
    <row r="19" spans="2:4" ht="17.25" customHeight="1">
      <c r="B19" s="26" t="s">
        <v>57</v>
      </c>
      <c r="C19" s="220" t="s">
        <v>58</v>
      </c>
      <c r="D19" s="215"/>
    </row>
    <row r="20" spans="2:4" ht="17.25" customHeight="1">
      <c r="B20" s="26" t="s">
        <v>59</v>
      </c>
      <c r="C20" s="215" t="s">
        <v>60</v>
      </c>
      <c r="D20" s="215"/>
    </row>
    <row r="21" spans="2:4" ht="16.5">
      <c r="B21" s="26" t="s">
        <v>61</v>
      </c>
      <c r="C21" s="215" t="s">
        <v>62</v>
      </c>
      <c r="D21" s="215"/>
    </row>
    <row r="22" spans="2:4" ht="16.5">
      <c r="B22" s="27"/>
      <c r="C22" s="27"/>
      <c r="D22" s="27"/>
    </row>
  </sheetData>
  <sheetProtection/>
  <mergeCells count="13">
    <mergeCell ref="C21:D21"/>
    <mergeCell ref="C15:D15"/>
    <mergeCell ref="C16:D16"/>
    <mergeCell ref="C17:D17"/>
    <mergeCell ref="C18:D18"/>
    <mergeCell ref="C19:D19"/>
    <mergeCell ref="C20:D20"/>
    <mergeCell ref="C12:D12"/>
    <mergeCell ref="C13:D13"/>
    <mergeCell ref="C14:D14"/>
    <mergeCell ref="C1:D1"/>
    <mergeCell ref="C2:D2"/>
    <mergeCell ref="B7:D7"/>
  </mergeCells>
  <hyperlinks>
    <hyperlink ref="C19" r:id="rId1" display="mupgkh79@mail.ru"/>
  </hyperlinks>
  <printOptions/>
  <pageMargins left="0.31496062992125984" right="0.11811023622047245" top="0.5511811023622047" bottom="0.5511811023622047" header="0.31496062992125984" footer="0.31496062992125984"/>
  <pageSetup horizontalDpi="1200" verticalDpi="1200"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37">
      <selection activeCell="K7" sqref="K7"/>
    </sheetView>
  </sheetViews>
  <sheetFormatPr defaultColWidth="9.00390625" defaultRowHeight="12.75"/>
  <cols>
    <col min="2" max="2" width="38.75390625" style="0" customWidth="1"/>
    <col min="3" max="3" width="11.375" style="0" customWidth="1"/>
    <col min="4" max="4" width="16.00390625" style="0" customWidth="1"/>
    <col min="5" max="5" width="15.875" style="0" customWidth="1"/>
    <col min="6" max="6" width="17.875" style="0" customWidth="1"/>
    <col min="7" max="7" width="17.125" style="0" customWidth="1"/>
    <col min="8" max="8" width="14.25390625" style="0" customWidth="1"/>
    <col min="9" max="9" width="15.125" style="0" customWidth="1"/>
  </cols>
  <sheetData>
    <row r="1" spans="7:35" ht="12.75">
      <c r="G1" s="36"/>
      <c r="H1" s="36"/>
      <c r="I1" s="37" t="s">
        <v>79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I1" s="37"/>
    </row>
    <row r="2" spans="7:35" ht="12.75">
      <c r="G2" s="36"/>
      <c r="H2" s="36"/>
      <c r="I2" s="37" t="s">
        <v>80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I2" s="37"/>
    </row>
    <row r="3" spans="7:35" ht="12.75">
      <c r="G3" s="36"/>
      <c r="H3" s="36"/>
      <c r="I3" s="37" t="s">
        <v>81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I3" s="37"/>
    </row>
    <row r="7" spans="1:8" ht="20.25" customHeight="1">
      <c r="A7" s="221" t="s">
        <v>82</v>
      </c>
      <c r="B7" s="221"/>
      <c r="C7" s="221"/>
      <c r="D7" s="221"/>
      <c r="E7" s="221"/>
      <c r="F7" s="221"/>
      <c r="G7" s="221"/>
      <c r="H7" s="221"/>
    </row>
    <row r="8" spans="1:8" ht="20.25" customHeight="1">
      <c r="A8" s="221" t="s">
        <v>83</v>
      </c>
      <c r="B8" s="221"/>
      <c r="C8" s="221"/>
      <c r="D8" s="221"/>
      <c r="E8" s="221"/>
      <c r="F8" s="221"/>
      <c r="G8" s="221"/>
      <c r="H8" s="221"/>
    </row>
    <row r="9" spans="1:8" ht="20.25" customHeight="1">
      <c r="A9" s="12"/>
      <c r="B9" s="221" t="s">
        <v>46</v>
      </c>
      <c r="C9" s="221"/>
      <c r="D9" s="221"/>
      <c r="E9" s="221"/>
      <c r="F9" s="221"/>
      <c r="G9" s="221"/>
      <c r="H9" s="221"/>
    </row>
    <row r="10" spans="1:7" ht="20.25" customHeight="1">
      <c r="A10" s="12"/>
      <c r="B10" s="22"/>
      <c r="C10" s="22"/>
      <c r="D10" s="22"/>
      <c r="E10" s="22"/>
      <c r="F10" s="12"/>
      <c r="G10" s="12"/>
    </row>
    <row r="11" spans="1:7" ht="14.25" customHeight="1">
      <c r="A11" s="12"/>
      <c r="B11" s="22"/>
      <c r="C11" s="22"/>
      <c r="D11" s="22"/>
      <c r="E11" s="22"/>
      <c r="F11" s="12"/>
      <c r="G11" s="12"/>
    </row>
    <row r="12" spans="1:10" ht="15.75" customHeight="1">
      <c r="A12" s="51"/>
      <c r="B12" s="57"/>
      <c r="C12" s="224" t="s">
        <v>2</v>
      </c>
      <c r="D12" s="227" t="s">
        <v>84</v>
      </c>
      <c r="E12" s="228"/>
      <c r="F12" s="227" t="s">
        <v>87</v>
      </c>
      <c r="G12" s="228"/>
      <c r="H12" s="227" t="s">
        <v>89</v>
      </c>
      <c r="I12" s="228"/>
      <c r="J12" s="39"/>
    </row>
    <row r="13" spans="1:10" ht="16.5" customHeight="1">
      <c r="A13" s="52"/>
      <c r="B13" s="58"/>
      <c r="C13" s="225"/>
      <c r="D13" s="229" t="s">
        <v>85</v>
      </c>
      <c r="E13" s="230"/>
      <c r="F13" s="229" t="s">
        <v>88</v>
      </c>
      <c r="G13" s="230"/>
      <c r="H13" s="229" t="s">
        <v>90</v>
      </c>
      <c r="I13" s="230"/>
      <c r="J13" s="39"/>
    </row>
    <row r="14" spans="1:10" ht="15.75">
      <c r="A14" s="49"/>
      <c r="B14" s="59"/>
      <c r="C14" s="225"/>
      <c r="D14" s="229" t="s">
        <v>86</v>
      </c>
      <c r="E14" s="230"/>
      <c r="F14" s="231" t="s">
        <v>97</v>
      </c>
      <c r="G14" s="232"/>
      <c r="H14" s="229" t="s">
        <v>91</v>
      </c>
      <c r="I14" s="230"/>
      <c r="J14" s="39"/>
    </row>
    <row r="15" spans="1:9" ht="15.75" customHeight="1">
      <c r="A15" s="53" t="s">
        <v>0</v>
      </c>
      <c r="B15" s="55" t="s">
        <v>1</v>
      </c>
      <c r="C15" s="225"/>
      <c r="D15" s="60"/>
      <c r="E15" s="61"/>
      <c r="F15" s="233"/>
      <c r="G15" s="234"/>
      <c r="H15" s="44"/>
      <c r="I15" s="45"/>
    </row>
    <row r="16" spans="1:9" ht="63">
      <c r="A16" s="54"/>
      <c r="B16" s="56"/>
      <c r="C16" s="226"/>
      <c r="D16" s="41" t="s">
        <v>42</v>
      </c>
      <c r="E16" s="41" t="s">
        <v>43</v>
      </c>
      <c r="F16" s="41" t="s">
        <v>92</v>
      </c>
      <c r="G16" s="41" t="s">
        <v>93</v>
      </c>
      <c r="H16" s="41" t="s">
        <v>94</v>
      </c>
      <c r="I16" s="41" t="s">
        <v>95</v>
      </c>
    </row>
    <row r="17" spans="1:9" ht="15">
      <c r="A17" s="50">
        <v>1</v>
      </c>
      <c r="B17" s="46">
        <f>A17+1</f>
        <v>2</v>
      </c>
      <c r="C17" s="46">
        <v>3</v>
      </c>
      <c r="D17" s="46">
        <v>4</v>
      </c>
      <c r="E17" s="46">
        <v>5</v>
      </c>
      <c r="F17" s="47">
        <v>6</v>
      </c>
      <c r="G17" s="46">
        <v>7</v>
      </c>
      <c r="H17" s="48">
        <v>8</v>
      </c>
      <c r="I17" s="43">
        <v>9</v>
      </c>
    </row>
    <row r="18" spans="1:9" ht="45.75" customHeight="1">
      <c r="A18" s="63"/>
      <c r="B18" s="3" t="s">
        <v>3</v>
      </c>
      <c r="C18" s="4"/>
      <c r="D18" s="3"/>
      <c r="E18" s="5"/>
      <c r="F18" s="5"/>
      <c r="G18" s="5"/>
      <c r="H18" s="42"/>
      <c r="I18" s="42"/>
    </row>
    <row r="19" spans="1:9" ht="15.75" customHeight="1">
      <c r="A19" s="64" t="s">
        <v>4</v>
      </c>
      <c r="B19" s="7" t="s">
        <v>5</v>
      </c>
      <c r="C19" s="8"/>
      <c r="D19" s="3"/>
      <c r="E19" s="5"/>
      <c r="F19" s="5"/>
      <c r="G19" s="5"/>
      <c r="H19" s="17"/>
      <c r="I19" s="17"/>
    </row>
    <row r="20" spans="1:9" ht="15.75" customHeight="1">
      <c r="A20" s="64" t="s">
        <v>6</v>
      </c>
      <c r="B20" s="9" t="s">
        <v>7</v>
      </c>
      <c r="C20" s="8"/>
      <c r="D20" s="3"/>
      <c r="E20" s="5"/>
      <c r="F20" s="5"/>
      <c r="G20" s="5"/>
      <c r="H20" s="17"/>
      <c r="I20" s="17"/>
    </row>
    <row r="21" spans="1:9" ht="18" customHeight="1">
      <c r="A21" s="64" t="s">
        <v>8</v>
      </c>
      <c r="B21" s="7" t="s">
        <v>9</v>
      </c>
      <c r="C21" s="10" t="s">
        <v>10</v>
      </c>
      <c r="D21" s="19">
        <v>1809.13</v>
      </c>
      <c r="E21" s="19">
        <v>2146.48</v>
      </c>
      <c r="F21" s="19">
        <v>2146.48</v>
      </c>
      <c r="G21" s="21">
        <v>2211.95</v>
      </c>
      <c r="H21" s="70">
        <v>2277.42</v>
      </c>
      <c r="I21" s="70">
        <v>2342.92</v>
      </c>
    </row>
    <row r="22" spans="1:9" ht="18" customHeight="1">
      <c r="A22" s="64" t="s">
        <v>11</v>
      </c>
      <c r="B22" s="7" t="s">
        <v>12</v>
      </c>
      <c r="C22" s="10" t="s">
        <v>10</v>
      </c>
      <c r="D22" s="19">
        <v>3572.72</v>
      </c>
      <c r="E22" s="19">
        <v>4238.9</v>
      </c>
      <c r="F22" s="19">
        <v>4238.9</v>
      </c>
      <c r="G22" s="21">
        <v>4368.19</v>
      </c>
      <c r="H22" s="70">
        <v>4497.48</v>
      </c>
      <c r="I22" s="70">
        <v>4609.48</v>
      </c>
    </row>
    <row r="23" spans="1:9" ht="13.5" customHeight="1">
      <c r="A23" s="64" t="s">
        <v>13</v>
      </c>
      <c r="B23" s="9" t="s">
        <v>14</v>
      </c>
      <c r="C23" s="10"/>
      <c r="D23" s="20"/>
      <c r="E23" s="20"/>
      <c r="F23" s="5"/>
      <c r="G23" s="20"/>
      <c r="H23" s="70"/>
      <c r="I23" s="70"/>
    </row>
    <row r="24" spans="1:9" ht="29.25" customHeight="1">
      <c r="A24" s="64" t="s">
        <v>15</v>
      </c>
      <c r="B24" s="7" t="s">
        <v>16</v>
      </c>
      <c r="C24" s="10"/>
      <c r="D24" s="20"/>
      <c r="E24" s="20"/>
      <c r="F24" s="5"/>
      <c r="G24" s="20"/>
      <c r="H24" s="70"/>
      <c r="I24" s="70"/>
    </row>
    <row r="25" spans="1:9" ht="17.25" customHeight="1">
      <c r="A25" s="64" t="s">
        <v>15</v>
      </c>
      <c r="B25" s="7" t="s">
        <v>17</v>
      </c>
      <c r="C25" s="10" t="s">
        <v>10</v>
      </c>
      <c r="D25" s="21">
        <v>1075545.84</v>
      </c>
      <c r="E25" s="19">
        <v>943149.53</v>
      </c>
      <c r="F25" s="19">
        <v>943149.53</v>
      </c>
      <c r="G25" s="21">
        <v>962012.52</v>
      </c>
      <c r="H25" s="70">
        <v>980875.51</v>
      </c>
      <c r="I25" s="70">
        <v>999739.51</v>
      </c>
    </row>
    <row r="26" spans="1:9" ht="15.75">
      <c r="A26" s="64" t="s">
        <v>18</v>
      </c>
      <c r="B26" s="223" t="s">
        <v>96</v>
      </c>
      <c r="C26" s="223"/>
      <c r="D26" s="223"/>
      <c r="E26" s="223"/>
      <c r="F26" s="62"/>
      <c r="G26" s="7"/>
      <c r="H26" s="17"/>
      <c r="I26" s="17"/>
    </row>
    <row r="27" spans="1:9" ht="15.75">
      <c r="A27" s="63" t="s">
        <v>19</v>
      </c>
      <c r="B27" s="7" t="s">
        <v>17</v>
      </c>
      <c r="C27" s="10" t="s">
        <v>10</v>
      </c>
      <c r="D27" s="10">
        <v>322.45</v>
      </c>
      <c r="E27" s="13">
        <v>382.58</v>
      </c>
      <c r="F27" s="13">
        <v>382.58</v>
      </c>
      <c r="G27" s="10">
        <v>405.53</v>
      </c>
      <c r="H27" s="17">
        <v>428.48</v>
      </c>
      <c r="I27" s="17">
        <v>451.43</v>
      </c>
    </row>
    <row r="28" spans="1:9" ht="15.75">
      <c r="A28" s="63" t="s">
        <v>20</v>
      </c>
      <c r="B28" s="223" t="s">
        <v>21</v>
      </c>
      <c r="C28" s="223"/>
      <c r="D28" s="223"/>
      <c r="E28" s="223"/>
      <c r="F28" s="7"/>
      <c r="G28" s="7"/>
      <c r="H28" s="17"/>
      <c r="I28" s="17"/>
    </row>
    <row r="29" spans="1:9" ht="15" customHeight="1">
      <c r="A29" s="63" t="s">
        <v>22</v>
      </c>
      <c r="B29" s="9" t="s">
        <v>7</v>
      </c>
      <c r="C29" s="10"/>
      <c r="D29" s="3"/>
      <c r="E29" s="5"/>
      <c r="F29" s="5"/>
      <c r="G29" s="5"/>
      <c r="H29" s="17"/>
      <c r="I29" s="17"/>
    </row>
    <row r="30" spans="1:9" ht="79.5" customHeight="1">
      <c r="A30" s="63" t="s">
        <v>23</v>
      </c>
      <c r="B30" s="7" t="s">
        <v>24</v>
      </c>
      <c r="C30" s="10" t="s">
        <v>10</v>
      </c>
      <c r="D30" s="21">
        <v>1305.61</v>
      </c>
      <c r="E30" s="19">
        <v>1377.44</v>
      </c>
      <c r="F30" s="21">
        <v>1412.11</v>
      </c>
      <c r="G30" s="21">
        <v>1427.53</v>
      </c>
      <c r="H30" s="70">
        <v>1442.95</v>
      </c>
      <c r="I30" s="70">
        <v>1458.37</v>
      </c>
    </row>
    <row r="31" spans="1:9" ht="78" customHeight="1">
      <c r="A31" s="63" t="s">
        <v>25</v>
      </c>
      <c r="B31" s="7" t="s">
        <v>26</v>
      </c>
      <c r="C31" s="10" t="s">
        <v>10</v>
      </c>
      <c r="D31" s="21">
        <v>2441.21</v>
      </c>
      <c r="E31" s="19">
        <v>2572.36</v>
      </c>
      <c r="F31" s="21">
        <v>2607.03</v>
      </c>
      <c r="G31" s="21">
        <v>2681.76</v>
      </c>
      <c r="H31" s="70">
        <v>2756.49</v>
      </c>
      <c r="I31" s="70">
        <v>2831.98</v>
      </c>
    </row>
    <row r="32" spans="1:9" ht="78.75" customHeight="1">
      <c r="A32" s="63" t="s">
        <v>27</v>
      </c>
      <c r="B32" s="7" t="s">
        <v>28</v>
      </c>
      <c r="C32" s="10" t="s">
        <v>10</v>
      </c>
      <c r="D32" s="21">
        <v>729.34</v>
      </c>
      <c r="E32" s="21">
        <v>775.75</v>
      </c>
      <c r="F32" s="21">
        <v>810.42</v>
      </c>
      <c r="G32" s="21">
        <v>800.41</v>
      </c>
      <c r="H32" s="70">
        <v>835.08</v>
      </c>
      <c r="I32" s="70">
        <v>845.5</v>
      </c>
    </row>
    <row r="33" spans="1:9" ht="80.25" customHeight="1">
      <c r="A33" s="63" t="s">
        <v>29</v>
      </c>
      <c r="B33" s="7" t="s">
        <v>30</v>
      </c>
      <c r="C33" s="10" t="s">
        <v>10</v>
      </c>
      <c r="D33" s="21">
        <v>1525.95</v>
      </c>
      <c r="E33" s="19">
        <v>1614.73</v>
      </c>
      <c r="F33" s="21">
        <v>1649.4</v>
      </c>
      <c r="G33" s="21">
        <v>1673.29</v>
      </c>
      <c r="H33" s="70">
        <v>1697.18</v>
      </c>
      <c r="I33" s="70">
        <v>1721.08</v>
      </c>
    </row>
    <row r="34" spans="1:9" ht="51.75" customHeight="1">
      <c r="A34" s="63" t="s">
        <v>31</v>
      </c>
      <c r="B34" s="7" t="s">
        <v>32</v>
      </c>
      <c r="C34" s="10" t="s">
        <v>10</v>
      </c>
      <c r="D34" s="21">
        <v>2441.21</v>
      </c>
      <c r="E34" s="21">
        <v>2572.36</v>
      </c>
      <c r="F34" s="21">
        <v>2607.03</v>
      </c>
      <c r="G34" s="21">
        <v>2681.76</v>
      </c>
      <c r="H34" s="70">
        <v>2756.49</v>
      </c>
      <c r="I34" s="70">
        <v>2831.98</v>
      </c>
    </row>
    <row r="35" ht="12.75">
      <c r="G35" s="15"/>
    </row>
    <row r="36" spans="1:7" ht="18.75">
      <c r="A36" s="221" t="s">
        <v>33</v>
      </c>
      <c r="B36" s="221"/>
      <c r="C36" s="221"/>
      <c r="D36" s="221"/>
      <c r="E36" s="221"/>
      <c r="F36" s="221"/>
      <c r="G36" s="15"/>
    </row>
    <row r="37" spans="1:7" ht="15">
      <c r="A37" s="67" t="s">
        <v>44</v>
      </c>
      <c r="B37" s="67"/>
      <c r="C37" s="67"/>
      <c r="D37" s="67"/>
      <c r="E37" s="67"/>
      <c r="F37" s="67"/>
      <c r="G37" s="15"/>
    </row>
    <row r="38" spans="1:7" ht="12.75">
      <c r="A38" s="16"/>
      <c r="B38" s="16"/>
      <c r="C38" s="16"/>
      <c r="D38" s="16"/>
      <c r="E38" s="16"/>
      <c r="F38" s="16"/>
      <c r="G38" s="15"/>
    </row>
    <row r="39" spans="1:9" ht="16.5" thickBot="1">
      <c r="A39" s="18">
        <v>1</v>
      </c>
      <c r="B39" s="9" t="s">
        <v>7</v>
      </c>
      <c r="C39" s="14" t="s">
        <v>10</v>
      </c>
      <c r="D39" s="17">
        <v>625.96</v>
      </c>
      <c r="E39" s="65">
        <v>642.6</v>
      </c>
      <c r="F39" s="68">
        <v>611.67</v>
      </c>
      <c r="G39" s="17">
        <v>328.82</v>
      </c>
      <c r="H39" s="17">
        <v>341.97</v>
      </c>
      <c r="I39" s="17">
        <v>355.65</v>
      </c>
    </row>
    <row r="40" spans="1:7" ht="15.75">
      <c r="A40" s="1"/>
      <c r="B40" s="1"/>
      <c r="C40" s="1"/>
      <c r="D40" s="1"/>
      <c r="E40" s="1"/>
      <c r="F40" s="1"/>
      <c r="G40" s="15"/>
    </row>
    <row r="41" spans="1:7" ht="18.75" customHeight="1">
      <c r="A41" s="221" t="s">
        <v>33</v>
      </c>
      <c r="B41" s="221"/>
      <c r="C41" s="221"/>
      <c r="D41" s="221"/>
      <c r="E41" s="221"/>
      <c r="F41" s="221"/>
      <c r="G41" s="221"/>
    </row>
    <row r="42" spans="1:7" ht="15.75">
      <c r="A42" s="66" t="s">
        <v>34</v>
      </c>
      <c r="B42" s="66"/>
      <c r="C42" s="66"/>
      <c r="D42" s="66"/>
      <c r="E42" s="66"/>
      <c r="F42" s="66"/>
      <c r="G42" s="15"/>
    </row>
    <row r="43" spans="1:9" ht="15.75">
      <c r="A43" s="6" t="s">
        <v>4</v>
      </c>
      <c r="B43" s="9" t="s">
        <v>14</v>
      </c>
      <c r="C43" s="10"/>
      <c r="D43" s="3"/>
      <c r="E43" s="5"/>
      <c r="F43" s="40"/>
      <c r="G43" s="42"/>
      <c r="H43" s="42"/>
      <c r="I43" s="42"/>
    </row>
    <row r="44" spans="1:9" ht="69.75" customHeight="1">
      <c r="A44" s="6" t="s">
        <v>6</v>
      </c>
      <c r="B44" s="7" t="s">
        <v>35</v>
      </c>
      <c r="C44" s="10" t="s">
        <v>37</v>
      </c>
      <c r="D44" s="21">
        <v>155541.58</v>
      </c>
      <c r="E44" s="21">
        <v>164095.64</v>
      </c>
      <c r="F44" s="69">
        <v>164095.64</v>
      </c>
      <c r="G44" s="70">
        <v>169011.36</v>
      </c>
      <c r="H44" s="70">
        <v>169011.36</v>
      </c>
      <c r="I44" s="70">
        <v>174073.6</v>
      </c>
    </row>
    <row r="45" spans="1:9" ht="47.25">
      <c r="A45" s="2" t="s">
        <v>13</v>
      </c>
      <c r="B45" s="11" t="s">
        <v>38</v>
      </c>
      <c r="C45" s="10" t="s">
        <v>36</v>
      </c>
      <c r="D45" s="19">
        <v>1677.33</v>
      </c>
      <c r="E45" s="19">
        <v>1583.19</v>
      </c>
      <c r="F45" s="19">
        <v>1583.19</v>
      </c>
      <c r="G45" s="19">
        <v>1583.19</v>
      </c>
      <c r="H45" s="70">
        <v>1646.52</v>
      </c>
      <c r="I45" s="70">
        <v>1712.38</v>
      </c>
    </row>
    <row r="46" spans="1:7" ht="12.75">
      <c r="A46" s="16"/>
      <c r="B46" s="16"/>
      <c r="C46" s="16"/>
      <c r="D46" s="16"/>
      <c r="E46" s="16"/>
      <c r="F46" s="16"/>
      <c r="G46" s="15"/>
    </row>
    <row r="47" spans="1:7" ht="18.75">
      <c r="A47" s="221" t="s">
        <v>39</v>
      </c>
      <c r="B47" s="221"/>
      <c r="C47" s="221"/>
      <c r="D47" s="221"/>
      <c r="E47" s="221"/>
      <c r="F47" s="221"/>
      <c r="G47" s="15"/>
    </row>
    <row r="48" spans="1:7" ht="18.75">
      <c r="A48" s="222" t="s">
        <v>40</v>
      </c>
      <c r="B48" s="222"/>
      <c r="C48" s="222"/>
      <c r="D48" s="222"/>
      <c r="E48" s="222"/>
      <c r="F48" s="222"/>
      <c r="G48" s="15"/>
    </row>
    <row r="49" spans="1:9" ht="31.5">
      <c r="A49" s="6" t="s">
        <v>4</v>
      </c>
      <c r="B49" s="7" t="s">
        <v>45</v>
      </c>
      <c r="C49" s="10" t="s">
        <v>41</v>
      </c>
      <c r="D49" s="10">
        <v>434.85</v>
      </c>
      <c r="E49" s="10">
        <v>434.85</v>
      </c>
      <c r="F49" s="10">
        <v>341.49</v>
      </c>
      <c r="G49" s="17">
        <v>341.49</v>
      </c>
      <c r="H49" s="17">
        <v>355.15</v>
      </c>
      <c r="I49" s="17">
        <v>369.36</v>
      </c>
    </row>
    <row r="50" spans="1:6" ht="12.75">
      <c r="A50" s="16"/>
      <c r="B50" s="16"/>
      <c r="C50" s="16"/>
      <c r="D50" s="16"/>
      <c r="E50" s="16"/>
      <c r="F50" s="16"/>
    </row>
  </sheetData>
  <sheetProtection/>
  <mergeCells count="19">
    <mergeCell ref="D12:E12"/>
    <mergeCell ref="D13:E13"/>
    <mergeCell ref="D14:E14"/>
    <mergeCell ref="F12:G12"/>
    <mergeCell ref="F13:G13"/>
    <mergeCell ref="F14:G15"/>
    <mergeCell ref="H12:I12"/>
    <mergeCell ref="H13:I13"/>
    <mergeCell ref="H14:I14"/>
    <mergeCell ref="A47:F47"/>
    <mergeCell ref="A48:F48"/>
    <mergeCell ref="A41:G41"/>
    <mergeCell ref="A7:H7"/>
    <mergeCell ref="A8:H8"/>
    <mergeCell ref="B9:H9"/>
    <mergeCell ref="B26:E26"/>
    <mergeCell ref="B28:E28"/>
    <mergeCell ref="A36:F36"/>
    <mergeCell ref="C12:C16"/>
  </mergeCells>
  <dataValidations count="1">
    <dataValidation type="date" allowBlank="1" showInputMessage="1" showErrorMessage="1" sqref="E27:F27 E33 E29:E31 E18:E24 F18:G20 F23:G24 F29:G29 E43:F43 D21:D22 F21:F22">
      <formula1>1</formula1>
      <formula2>73051</formula2>
    </dataValidation>
  </dataValidations>
  <printOptions/>
  <pageMargins left="0.5118110236220472" right="0.31496062992125984" top="0.15748031496062992" bottom="0.15748031496062992" header="0.31496062992125984" footer="0.31496062992125984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1"/>
  <sheetViews>
    <sheetView zoomScalePageLayoutView="0" workbookViewId="0" topLeftCell="A67">
      <selection activeCell="J87" sqref="J87"/>
    </sheetView>
  </sheetViews>
  <sheetFormatPr defaultColWidth="9.25390625" defaultRowHeight="12.75"/>
  <cols>
    <col min="1" max="1" width="10.875" style="71" customWidth="1"/>
    <col min="2" max="2" width="59.125" style="71" customWidth="1"/>
    <col min="3" max="3" width="12.375" style="71" customWidth="1"/>
    <col min="4" max="5" width="21.375" style="71" hidden="1" customWidth="1"/>
    <col min="6" max="6" width="22.625" style="71" hidden="1" customWidth="1"/>
    <col min="7" max="7" width="18.125" style="71" hidden="1" customWidth="1"/>
    <col min="8" max="8" width="26.875" style="71" customWidth="1"/>
    <col min="9" max="237" width="9.25390625" style="71" customWidth="1"/>
    <col min="238" max="238" width="13.75390625" style="71" customWidth="1"/>
    <col min="239" max="239" width="59.125" style="71" customWidth="1"/>
    <col min="240" max="240" width="15.75390625" style="71" customWidth="1"/>
    <col min="241" max="241" width="27.25390625" style="71" customWidth="1"/>
    <col min="242" max="245" width="22.375" style="71" customWidth="1"/>
    <col min="246" max="246" width="26.75390625" style="71" customWidth="1"/>
    <col min="247" max="16384" width="9.25390625" style="71" customWidth="1"/>
  </cols>
  <sheetData>
    <row r="1" ht="15.75">
      <c r="H1" s="71" t="s">
        <v>98</v>
      </c>
    </row>
    <row r="2" spans="1:256" ht="15.75">
      <c r="A2" s="241" t="s">
        <v>99</v>
      </c>
      <c r="B2" s="241"/>
      <c r="C2" s="241"/>
      <c r="D2" s="241"/>
      <c r="E2" s="241"/>
      <c r="F2" s="241"/>
      <c r="G2" s="241"/>
      <c r="H2" s="241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ht="15.75">
      <c r="A3" s="235" t="s">
        <v>100</v>
      </c>
      <c r="B3" s="235"/>
      <c r="C3" s="235"/>
      <c r="D3" s="73"/>
      <c r="E3" s="73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ht="15.75">
      <c r="A4" s="242" t="s">
        <v>0</v>
      </c>
      <c r="B4" s="244" t="s">
        <v>87</v>
      </c>
      <c r="C4" s="244" t="s">
        <v>101</v>
      </c>
      <c r="D4" s="246" t="s">
        <v>102</v>
      </c>
      <c r="E4" s="246" t="s">
        <v>103</v>
      </c>
      <c r="F4" s="246" t="s">
        <v>104</v>
      </c>
      <c r="G4" s="248" t="s">
        <v>298</v>
      </c>
      <c r="H4" s="248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</row>
    <row r="5" spans="1:256" ht="47.25">
      <c r="A5" s="243"/>
      <c r="B5" s="245"/>
      <c r="C5" s="245"/>
      <c r="D5" s="247"/>
      <c r="E5" s="247"/>
      <c r="F5" s="247"/>
      <c r="G5" s="75" t="s">
        <v>105</v>
      </c>
      <c r="H5" s="75" t="s">
        <v>299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ht="15.75">
      <c r="A6" s="76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ht="15.75">
      <c r="A7" s="77" t="s">
        <v>6</v>
      </c>
      <c r="B7" s="78" t="s">
        <v>106</v>
      </c>
      <c r="C7" s="77" t="s">
        <v>107</v>
      </c>
      <c r="D7" s="79"/>
      <c r="E7" s="79">
        <v>6.4</v>
      </c>
      <c r="F7" s="80">
        <v>6</v>
      </c>
      <c r="G7" s="81">
        <v>3.7</v>
      </c>
      <c r="H7" s="81">
        <v>4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</row>
    <row r="8" spans="1:256" ht="15.75">
      <c r="A8" s="77" t="s">
        <v>13</v>
      </c>
      <c r="B8" s="78" t="s">
        <v>108</v>
      </c>
      <c r="C8" s="77" t="s">
        <v>107</v>
      </c>
      <c r="D8" s="83"/>
      <c r="E8" s="84">
        <v>1</v>
      </c>
      <c r="F8" s="84">
        <v>1</v>
      </c>
      <c r="G8" s="84">
        <v>1</v>
      </c>
      <c r="H8" s="84">
        <v>1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</row>
    <row r="9" spans="1:256" ht="15.75">
      <c r="A9" s="77" t="s">
        <v>18</v>
      </c>
      <c r="B9" s="78" t="s">
        <v>109</v>
      </c>
      <c r="C9" s="77" t="s">
        <v>110</v>
      </c>
      <c r="D9" s="85">
        <v>459.48</v>
      </c>
      <c r="E9" s="85">
        <v>459.48</v>
      </c>
      <c r="F9" s="85">
        <v>639.97</v>
      </c>
      <c r="G9" s="85">
        <v>640.67</v>
      </c>
      <c r="H9" s="85">
        <v>640.67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</row>
    <row r="10" spans="1:256" ht="15.75">
      <c r="A10" s="86" t="s">
        <v>111</v>
      </c>
      <c r="B10" s="87" t="s">
        <v>112</v>
      </c>
      <c r="C10" s="86" t="s">
        <v>107</v>
      </c>
      <c r="D10" s="88"/>
      <c r="E10" s="88"/>
      <c r="F10" s="88">
        <v>0</v>
      </c>
      <c r="G10" s="89">
        <f>IF(F9=0,0,(G9-F9)/F9)*100</f>
        <v>0.10938012719345153</v>
      </c>
      <c r="H10" s="89">
        <f>IF(G9=0,0,(H9-G9)/G9)*100</f>
        <v>0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15.75">
      <c r="A11" s="86" t="s">
        <v>113</v>
      </c>
      <c r="B11" s="91" t="s">
        <v>114</v>
      </c>
      <c r="C11" s="86"/>
      <c r="D11" s="92"/>
      <c r="E11" s="92"/>
      <c r="F11" s="92">
        <v>0.75</v>
      </c>
      <c r="G11" s="92">
        <v>0.75</v>
      </c>
      <c r="H11" s="92">
        <v>0.75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15.75">
      <c r="A12" s="86" t="s">
        <v>115</v>
      </c>
      <c r="B12" s="91" t="s">
        <v>116</v>
      </c>
      <c r="C12" s="86"/>
      <c r="D12" s="86"/>
      <c r="E12" s="86"/>
      <c r="F12" s="86">
        <v>1.05</v>
      </c>
      <c r="G12" s="93">
        <f>(1+G7/100)*(1-G8/100)*(1+G10/100*G11)</f>
        <v>1.0274721968998546</v>
      </c>
      <c r="H12" s="93">
        <f>(1+H7/100)*(1-H8/100)*(1+H10/100*H11)</f>
        <v>1.0296</v>
      </c>
      <c r="I12" s="94"/>
      <c r="J12" s="94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15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ht="15.75">
      <c r="A14" s="235" t="s">
        <v>117</v>
      </c>
      <c r="B14" s="235"/>
      <c r="C14" s="235"/>
      <c r="D14" s="73"/>
      <c r="E14" s="73"/>
      <c r="F14" s="72"/>
      <c r="G14" s="82"/>
      <c r="H14" s="8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ht="48">
      <c r="A15" s="75" t="s">
        <v>0</v>
      </c>
      <c r="B15" s="75" t="s">
        <v>87</v>
      </c>
      <c r="C15" s="75" t="s">
        <v>101</v>
      </c>
      <c r="D15" s="95" t="str">
        <f>D4</f>
        <v>Фактические данные 2015 ( i-4)  в соответсвии с ПП РФ от 21 января 2004 г
№ 24</v>
      </c>
      <c r="E15" s="95" t="str">
        <f>E4</f>
        <v>Фактические данные 2016 ( i-3)  в соответсвии с ПП РФ от 21 января 2004 г
№ 24</v>
      </c>
      <c r="F15" s="95" t="str">
        <f>F4</f>
        <v>Фактические данные 2017 ( i-2)  в соответсвии с ПП РФ от 21 января 2004 г
№ 24</v>
      </c>
      <c r="G15" s="75" t="str">
        <f>G5</f>
        <v>Утверждено РЭК 2018 (i-1) год</v>
      </c>
      <c r="H15" s="75" t="str">
        <f>H5</f>
        <v>Предложено ТСО 2019  год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1:256" ht="15.75">
      <c r="A16" s="76">
        <f aca="true" t="shared" si="0" ref="A16:F16">A6</f>
        <v>1</v>
      </c>
      <c r="B16" s="76">
        <f t="shared" si="0"/>
        <v>2</v>
      </c>
      <c r="C16" s="76">
        <f t="shared" si="0"/>
        <v>3</v>
      </c>
      <c r="D16" s="76">
        <f t="shared" si="0"/>
        <v>4</v>
      </c>
      <c r="E16" s="76">
        <f t="shared" si="0"/>
        <v>5</v>
      </c>
      <c r="F16" s="76">
        <f t="shared" si="0"/>
        <v>6</v>
      </c>
      <c r="G16" s="76">
        <f>G6</f>
        <v>7</v>
      </c>
      <c r="H16" s="76">
        <f>H6</f>
        <v>8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56" ht="15.75">
      <c r="A17" s="77" t="s">
        <v>118</v>
      </c>
      <c r="B17" s="96" t="s">
        <v>119</v>
      </c>
      <c r="C17" s="77" t="s">
        <v>120</v>
      </c>
      <c r="D17" s="77">
        <f>SUM(D21+D18)</f>
        <v>3751.39</v>
      </c>
      <c r="E17" s="77">
        <f>SUM(E21+E18)</f>
        <v>3101.42</v>
      </c>
      <c r="F17" s="97">
        <f>SUM(F18+F21)</f>
        <v>4300.12</v>
      </c>
      <c r="G17" s="97">
        <f>G18+G21</f>
        <v>2350.45</v>
      </c>
      <c r="H17" s="97">
        <f>H18+H21</f>
        <v>2420.02</v>
      </c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</row>
    <row r="18" spans="1:256" ht="15.75">
      <c r="A18" s="98" t="s">
        <v>121</v>
      </c>
      <c r="B18" s="99" t="s">
        <v>122</v>
      </c>
      <c r="C18" s="98" t="s">
        <v>120</v>
      </c>
      <c r="D18" s="98">
        <v>134.83</v>
      </c>
      <c r="E18" s="98">
        <v>85.61</v>
      </c>
      <c r="F18" s="100">
        <v>471.94</v>
      </c>
      <c r="G18" s="100">
        <f>G19+G20</f>
        <v>464.93</v>
      </c>
      <c r="H18" s="100">
        <f>H19+H20</f>
        <v>478.69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ht="15.75">
      <c r="A19" s="98" t="s">
        <v>123</v>
      </c>
      <c r="B19" s="99" t="s">
        <v>124</v>
      </c>
      <c r="C19" s="98" t="s">
        <v>120</v>
      </c>
      <c r="D19" s="98"/>
      <c r="E19" s="98"/>
      <c r="F19" s="100"/>
      <c r="G19" s="100"/>
      <c r="H19" s="100">
        <f>G19*H$12</f>
        <v>0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</row>
    <row r="20" spans="1:256" ht="31.5">
      <c r="A20" s="98" t="s">
        <v>125</v>
      </c>
      <c r="B20" s="99" t="s">
        <v>126</v>
      </c>
      <c r="C20" s="98" t="s">
        <v>120</v>
      </c>
      <c r="D20" s="98">
        <v>134.83</v>
      </c>
      <c r="E20" s="98">
        <v>85.61</v>
      </c>
      <c r="F20" s="100">
        <v>471.94</v>
      </c>
      <c r="G20" s="100">
        <v>464.93</v>
      </c>
      <c r="H20" s="100">
        <v>478.69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  <c r="IV20" s="101"/>
    </row>
    <row r="21" spans="1:256" ht="47.25">
      <c r="A21" s="98" t="s">
        <v>127</v>
      </c>
      <c r="B21" s="99" t="s">
        <v>128</v>
      </c>
      <c r="C21" s="98" t="s">
        <v>120</v>
      </c>
      <c r="D21" s="98">
        <v>3616.56</v>
      </c>
      <c r="E21" s="98">
        <v>3015.81</v>
      </c>
      <c r="F21" s="100">
        <v>3828.18</v>
      </c>
      <c r="G21" s="100">
        <v>1885.52</v>
      </c>
      <c r="H21" s="100">
        <v>1941.33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  <c r="IV21" s="101"/>
    </row>
    <row r="22" spans="1:256" ht="15.75">
      <c r="A22" s="77" t="s">
        <v>129</v>
      </c>
      <c r="B22" s="96" t="s">
        <v>130</v>
      </c>
      <c r="C22" s="77" t="s">
        <v>120</v>
      </c>
      <c r="D22" s="77">
        <v>3937.51</v>
      </c>
      <c r="E22" s="77">
        <v>4141.9</v>
      </c>
      <c r="F22" s="97">
        <v>4890.26</v>
      </c>
      <c r="G22" s="97">
        <v>7184.41</v>
      </c>
      <c r="H22" s="97">
        <f>G22*H$12</f>
        <v>7397.068536000001</v>
      </c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</row>
    <row r="23" spans="1:256" ht="15.75">
      <c r="A23" s="77" t="s">
        <v>131</v>
      </c>
      <c r="B23" s="96" t="s">
        <v>132</v>
      </c>
      <c r="C23" s="77" t="s">
        <v>120</v>
      </c>
      <c r="D23" s="77">
        <f>SUM(D26+D42+D25)</f>
        <v>2294.32</v>
      </c>
      <c r="E23" s="77">
        <v>1676.7</v>
      </c>
      <c r="F23" s="97">
        <v>984.32</v>
      </c>
      <c r="G23" s="97">
        <f>G24+G27</f>
        <v>958.39</v>
      </c>
      <c r="H23" s="97">
        <f>H24+H27</f>
        <v>986.76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</row>
    <row r="24" spans="1:256" ht="15.75">
      <c r="A24" s="98" t="s">
        <v>133</v>
      </c>
      <c r="B24" s="99" t="s">
        <v>134</v>
      </c>
      <c r="C24" s="98" t="s">
        <v>120</v>
      </c>
      <c r="D24" s="98">
        <v>2294.34</v>
      </c>
      <c r="E24" s="98">
        <v>1676.7</v>
      </c>
      <c r="F24" s="100">
        <v>984.32</v>
      </c>
      <c r="G24" s="100">
        <v>958.39</v>
      </c>
      <c r="H24" s="100">
        <v>986.76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</row>
    <row r="25" spans="1:256" ht="15.75">
      <c r="A25" s="98" t="s">
        <v>135</v>
      </c>
      <c r="B25" s="99" t="s">
        <v>136</v>
      </c>
      <c r="C25" s="98" t="s">
        <v>120</v>
      </c>
      <c r="D25" s="98">
        <v>2294.32</v>
      </c>
      <c r="E25" s="98">
        <v>1676.7</v>
      </c>
      <c r="F25" s="100">
        <v>984.32</v>
      </c>
      <c r="G25" s="100">
        <v>958.39</v>
      </c>
      <c r="H25" s="100">
        <v>986.76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</row>
    <row r="26" spans="1:256" ht="15.75">
      <c r="A26" s="98" t="s">
        <v>137</v>
      </c>
      <c r="B26" s="99" t="s">
        <v>138</v>
      </c>
      <c r="C26" s="98" t="s">
        <v>120</v>
      </c>
      <c r="D26" s="98"/>
      <c r="E26" s="98"/>
      <c r="F26" s="100"/>
      <c r="G26" s="100"/>
      <c r="H26" s="100">
        <f>G26*H$12</f>
        <v>0</v>
      </c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</row>
    <row r="27" spans="1:256" ht="31.5">
      <c r="A27" s="98" t="s">
        <v>139</v>
      </c>
      <c r="B27" s="99" t="s">
        <v>140</v>
      </c>
      <c r="C27" s="98" t="s">
        <v>120</v>
      </c>
      <c r="D27" s="98"/>
      <c r="E27" s="98"/>
      <c r="F27" s="100"/>
      <c r="G27" s="100">
        <f>SUM(G28:G42)</f>
        <v>0</v>
      </c>
      <c r="H27" s="100">
        <f>SUM(H28:H42)</f>
        <v>0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</row>
    <row r="28" spans="1:256" ht="15.75">
      <c r="A28" s="98" t="s">
        <v>141</v>
      </c>
      <c r="B28" s="99" t="s">
        <v>142</v>
      </c>
      <c r="C28" s="98" t="s">
        <v>120</v>
      </c>
      <c r="D28" s="98"/>
      <c r="E28" s="98"/>
      <c r="F28" s="100"/>
      <c r="G28" s="100"/>
      <c r="H28" s="100">
        <f>G28*H$12</f>
        <v>0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</row>
    <row r="29" spans="1:256" ht="15.75">
      <c r="A29" s="98" t="s">
        <v>143</v>
      </c>
      <c r="B29" s="99" t="s">
        <v>144</v>
      </c>
      <c r="C29" s="98" t="s">
        <v>120</v>
      </c>
      <c r="D29" s="98"/>
      <c r="E29" s="98"/>
      <c r="F29" s="100"/>
      <c r="G29" s="100"/>
      <c r="H29" s="100">
        <f>G29*H$12</f>
        <v>0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</row>
    <row r="30" spans="1:256" ht="15.75">
      <c r="A30" s="98" t="s">
        <v>145</v>
      </c>
      <c r="B30" s="99" t="s">
        <v>146</v>
      </c>
      <c r="C30" s="98" t="s">
        <v>120</v>
      </c>
      <c r="D30" s="98"/>
      <c r="E30" s="98"/>
      <c r="F30" s="100"/>
      <c r="G30" s="100"/>
      <c r="H30" s="100">
        <f aca="true" t="shared" si="1" ref="H30:H41">G30*H$12</f>
        <v>0</v>
      </c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  <c r="IV30" s="101"/>
    </row>
    <row r="31" spans="1:256" ht="15.75">
      <c r="A31" s="98" t="s">
        <v>147</v>
      </c>
      <c r="B31" s="99" t="s">
        <v>148</v>
      </c>
      <c r="C31" s="98" t="s">
        <v>120</v>
      </c>
      <c r="D31" s="98"/>
      <c r="E31" s="98"/>
      <c r="F31" s="100"/>
      <c r="G31" s="100"/>
      <c r="H31" s="100">
        <f t="shared" si="1"/>
        <v>0</v>
      </c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</row>
    <row r="32" spans="1:256" ht="15.75">
      <c r="A32" s="98" t="s">
        <v>149</v>
      </c>
      <c r="B32" s="99" t="s">
        <v>150</v>
      </c>
      <c r="C32" s="98" t="s">
        <v>120</v>
      </c>
      <c r="D32" s="98"/>
      <c r="E32" s="98"/>
      <c r="F32" s="100"/>
      <c r="G32" s="100"/>
      <c r="H32" s="100">
        <f t="shared" si="1"/>
        <v>0</v>
      </c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</row>
    <row r="33" spans="1:256" ht="15.75">
      <c r="A33" s="98" t="s">
        <v>151</v>
      </c>
      <c r="B33" s="99" t="s">
        <v>152</v>
      </c>
      <c r="C33" s="98" t="s">
        <v>120</v>
      </c>
      <c r="D33" s="98"/>
      <c r="E33" s="98"/>
      <c r="F33" s="100"/>
      <c r="G33" s="100"/>
      <c r="H33" s="100">
        <f t="shared" si="1"/>
        <v>0</v>
      </c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</row>
    <row r="34" spans="1:256" ht="15.75">
      <c r="A34" s="98" t="s">
        <v>153</v>
      </c>
      <c r="B34" s="99" t="s">
        <v>154</v>
      </c>
      <c r="C34" s="98" t="s">
        <v>120</v>
      </c>
      <c r="D34" s="98"/>
      <c r="E34" s="98"/>
      <c r="F34" s="100"/>
      <c r="G34" s="100"/>
      <c r="H34" s="100">
        <f t="shared" si="1"/>
        <v>0</v>
      </c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</row>
    <row r="35" spans="1:256" ht="15.75">
      <c r="A35" s="98" t="s">
        <v>155</v>
      </c>
      <c r="B35" s="99" t="s">
        <v>156</v>
      </c>
      <c r="C35" s="98" t="s">
        <v>120</v>
      </c>
      <c r="D35" s="98"/>
      <c r="E35" s="98"/>
      <c r="F35" s="100"/>
      <c r="G35" s="100"/>
      <c r="H35" s="100">
        <f t="shared" si="1"/>
        <v>0</v>
      </c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  <c r="IV35" s="101"/>
    </row>
    <row r="36" spans="1:256" ht="15.75">
      <c r="A36" s="98" t="s">
        <v>157</v>
      </c>
      <c r="B36" s="99" t="s">
        <v>158</v>
      </c>
      <c r="C36" s="98" t="s">
        <v>120</v>
      </c>
      <c r="D36" s="98"/>
      <c r="E36" s="98"/>
      <c r="F36" s="100"/>
      <c r="G36" s="100"/>
      <c r="H36" s="100">
        <f t="shared" si="1"/>
        <v>0</v>
      </c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  <c r="IV36" s="101"/>
    </row>
    <row r="37" spans="1:256" ht="31.5">
      <c r="A37" s="98" t="s">
        <v>159</v>
      </c>
      <c r="B37" s="99" t="s">
        <v>160</v>
      </c>
      <c r="C37" s="98" t="s">
        <v>120</v>
      </c>
      <c r="D37" s="98"/>
      <c r="E37" s="98"/>
      <c r="F37" s="100"/>
      <c r="G37" s="100"/>
      <c r="H37" s="100">
        <f t="shared" si="1"/>
        <v>0</v>
      </c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1"/>
      <c r="IT37" s="101"/>
      <c r="IU37" s="101"/>
      <c r="IV37" s="101"/>
    </row>
    <row r="38" spans="1:256" ht="15.75">
      <c r="A38" s="98" t="s">
        <v>161</v>
      </c>
      <c r="B38" s="99" t="s">
        <v>162</v>
      </c>
      <c r="C38" s="98" t="s">
        <v>120</v>
      </c>
      <c r="D38" s="98"/>
      <c r="E38" s="98"/>
      <c r="F38" s="100"/>
      <c r="G38" s="100"/>
      <c r="H38" s="100">
        <f t="shared" si="1"/>
        <v>0</v>
      </c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  <c r="IT38" s="101"/>
      <c r="IU38" s="101"/>
      <c r="IV38" s="101"/>
    </row>
    <row r="39" spans="1:256" ht="15.75">
      <c r="A39" s="98" t="s">
        <v>163</v>
      </c>
      <c r="B39" s="99" t="s">
        <v>164</v>
      </c>
      <c r="C39" s="98" t="s">
        <v>120</v>
      </c>
      <c r="D39" s="98"/>
      <c r="E39" s="98"/>
      <c r="F39" s="100"/>
      <c r="G39" s="100"/>
      <c r="H39" s="100">
        <f t="shared" si="1"/>
        <v>0</v>
      </c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  <c r="IT39" s="101"/>
      <c r="IU39" s="101"/>
      <c r="IV39" s="101"/>
    </row>
    <row r="40" spans="1:256" ht="15.75">
      <c r="A40" s="98" t="s">
        <v>165</v>
      </c>
      <c r="B40" s="99" t="s">
        <v>166</v>
      </c>
      <c r="C40" s="98" t="s">
        <v>120</v>
      </c>
      <c r="D40" s="98"/>
      <c r="E40" s="98"/>
      <c r="F40" s="100"/>
      <c r="G40" s="100"/>
      <c r="H40" s="100">
        <f t="shared" si="1"/>
        <v>0</v>
      </c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  <c r="IR40" s="101"/>
      <c r="IS40" s="101"/>
      <c r="IT40" s="101"/>
      <c r="IU40" s="101"/>
      <c r="IV40" s="101"/>
    </row>
    <row r="41" spans="1:256" ht="15.75">
      <c r="A41" s="98" t="s">
        <v>167</v>
      </c>
      <c r="B41" s="99" t="s">
        <v>168</v>
      </c>
      <c r="C41" s="98" t="s">
        <v>120</v>
      </c>
      <c r="D41" s="98"/>
      <c r="E41" s="98"/>
      <c r="F41" s="100"/>
      <c r="G41" s="100"/>
      <c r="H41" s="100">
        <f t="shared" si="1"/>
        <v>0</v>
      </c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101"/>
      <c r="IS41" s="101"/>
      <c r="IT41" s="101"/>
      <c r="IU41" s="101"/>
      <c r="IV41" s="101"/>
    </row>
    <row r="42" spans="1:256" ht="15.75">
      <c r="A42" s="98" t="s">
        <v>169</v>
      </c>
      <c r="B42" s="102" t="s">
        <v>170</v>
      </c>
      <c r="C42" s="98" t="s">
        <v>120</v>
      </c>
      <c r="D42" s="98"/>
      <c r="E42" s="98"/>
      <c r="F42" s="100"/>
      <c r="G42" s="100"/>
      <c r="H42" s="100">
        <f>G42*H$12</f>
        <v>0</v>
      </c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101"/>
      <c r="IS42" s="101"/>
      <c r="IT42" s="101"/>
      <c r="IU42" s="101"/>
      <c r="IV42" s="101"/>
    </row>
    <row r="43" spans="1:256" ht="15.75">
      <c r="A43" s="77" t="s">
        <v>171</v>
      </c>
      <c r="B43" s="103" t="s">
        <v>172</v>
      </c>
      <c r="C43" s="77" t="s">
        <v>120</v>
      </c>
      <c r="D43" s="77"/>
      <c r="E43" s="77"/>
      <c r="F43" s="100"/>
      <c r="G43" s="97">
        <f>SUM(G44:G46)</f>
        <v>0</v>
      </c>
      <c r="H43" s="97">
        <f>SUM(H44:H46)</f>
        <v>0</v>
      </c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  <c r="IN43" s="101"/>
      <c r="IO43" s="101"/>
      <c r="IP43" s="101"/>
      <c r="IQ43" s="101"/>
      <c r="IR43" s="101"/>
      <c r="IS43" s="101"/>
      <c r="IT43" s="101"/>
      <c r="IU43" s="101"/>
      <c r="IV43" s="101"/>
    </row>
    <row r="44" spans="1:256" ht="15.75">
      <c r="A44" s="98" t="s">
        <v>173</v>
      </c>
      <c r="B44" s="99" t="s">
        <v>174</v>
      </c>
      <c r="C44" s="98" t="s">
        <v>120</v>
      </c>
      <c r="D44" s="98"/>
      <c r="E44" s="98"/>
      <c r="F44" s="100"/>
      <c r="G44" s="100"/>
      <c r="H44" s="100">
        <f>G44*H$12</f>
        <v>0</v>
      </c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  <c r="IN44" s="101"/>
      <c r="IO44" s="101"/>
      <c r="IP44" s="101"/>
      <c r="IQ44" s="101"/>
      <c r="IR44" s="101"/>
      <c r="IS44" s="101"/>
      <c r="IT44" s="101"/>
      <c r="IU44" s="101"/>
      <c r="IV44" s="101"/>
    </row>
    <row r="45" spans="1:256" ht="15.75">
      <c r="A45" s="98" t="s">
        <v>175</v>
      </c>
      <c r="B45" s="104" t="s">
        <v>176</v>
      </c>
      <c r="C45" s="98" t="s">
        <v>120</v>
      </c>
      <c r="D45" s="98"/>
      <c r="E45" s="98"/>
      <c r="F45" s="100"/>
      <c r="G45" s="100"/>
      <c r="H45" s="100">
        <f>G45*H$12</f>
        <v>0</v>
      </c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  <c r="HU45" s="101"/>
      <c r="HV45" s="101"/>
      <c r="HW45" s="101"/>
      <c r="HX45" s="101"/>
      <c r="HY45" s="101"/>
      <c r="HZ45" s="101"/>
      <c r="IA45" s="101"/>
      <c r="IB45" s="101"/>
      <c r="IC45" s="101"/>
      <c r="ID45" s="101"/>
      <c r="IE45" s="101"/>
      <c r="IF45" s="101"/>
      <c r="IG45" s="101"/>
      <c r="IH45" s="101"/>
      <c r="II45" s="101"/>
      <c r="IJ45" s="101"/>
      <c r="IK45" s="101"/>
      <c r="IL45" s="101"/>
      <c r="IM45" s="101"/>
      <c r="IN45" s="101"/>
      <c r="IO45" s="101"/>
      <c r="IP45" s="101"/>
      <c r="IQ45" s="101"/>
      <c r="IR45" s="101"/>
      <c r="IS45" s="101"/>
      <c r="IT45" s="101"/>
      <c r="IU45" s="101"/>
      <c r="IV45" s="101"/>
    </row>
    <row r="46" spans="1:256" ht="15.75">
      <c r="A46" s="98" t="s">
        <v>177</v>
      </c>
      <c r="B46" s="104" t="s">
        <v>178</v>
      </c>
      <c r="C46" s="98" t="s">
        <v>120</v>
      </c>
      <c r="D46" s="98"/>
      <c r="E46" s="98"/>
      <c r="F46" s="100"/>
      <c r="G46" s="100"/>
      <c r="H46" s="100">
        <f>G46*H$12</f>
        <v>0</v>
      </c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  <c r="HU46" s="101"/>
      <c r="HV46" s="101"/>
      <c r="HW46" s="101"/>
      <c r="HX46" s="101"/>
      <c r="HY46" s="101"/>
      <c r="HZ46" s="101"/>
      <c r="IA46" s="101"/>
      <c r="IB46" s="101"/>
      <c r="IC46" s="101"/>
      <c r="ID46" s="101"/>
      <c r="IE46" s="101"/>
      <c r="IF46" s="101"/>
      <c r="IG46" s="101"/>
      <c r="IH46" s="101"/>
      <c r="II46" s="101"/>
      <c r="IJ46" s="101"/>
      <c r="IK46" s="101"/>
      <c r="IL46" s="101"/>
      <c r="IM46" s="101"/>
      <c r="IN46" s="101"/>
      <c r="IO46" s="101"/>
      <c r="IP46" s="101"/>
      <c r="IQ46" s="101"/>
      <c r="IR46" s="101"/>
      <c r="IS46" s="101"/>
      <c r="IT46" s="101"/>
      <c r="IU46" s="101"/>
      <c r="IV46" s="101"/>
    </row>
    <row r="47" spans="1:256" ht="15.75">
      <c r="A47" s="77" t="s">
        <v>179</v>
      </c>
      <c r="B47" s="103" t="s">
        <v>180</v>
      </c>
      <c r="C47" s="77" t="s">
        <v>120</v>
      </c>
      <c r="D47" s="77"/>
      <c r="E47" s="77"/>
      <c r="F47" s="100"/>
      <c r="G47" s="97">
        <f>SUM(G48:G50)</f>
        <v>0</v>
      </c>
      <c r="H47" s="97">
        <f>SUM(H48:H50)</f>
        <v>0</v>
      </c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  <c r="IV47" s="72"/>
    </row>
    <row r="48" spans="1:256" ht="15.75">
      <c r="A48" s="98" t="s">
        <v>181</v>
      </c>
      <c r="B48" s="99" t="s">
        <v>182</v>
      </c>
      <c r="C48" s="98" t="s">
        <v>120</v>
      </c>
      <c r="D48" s="98"/>
      <c r="E48" s="98"/>
      <c r="F48" s="100"/>
      <c r="G48" s="100"/>
      <c r="H48" s="100">
        <f>G48*H$12</f>
        <v>0</v>
      </c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  <c r="IV48" s="72"/>
    </row>
    <row r="49" spans="1:256" ht="31.5">
      <c r="A49" s="98" t="s">
        <v>183</v>
      </c>
      <c r="B49" s="99" t="s">
        <v>184</v>
      </c>
      <c r="C49" s="98" t="s">
        <v>120</v>
      </c>
      <c r="D49" s="98"/>
      <c r="E49" s="98"/>
      <c r="F49" s="100"/>
      <c r="G49" s="100"/>
      <c r="H49" s="100">
        <f>G49*H$12</f>
        <v>0</v>
      </c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</row>
    <row r="50" spans="1:256" ht="15.75">
      <c r="A50" s="98" t="s">
        <v>185</v>
      </c>
      <c r="B50" s="102" t="s">
        <v>186</v>
      </c>
      <c r="C50" s="98" t="s">
        <v>120</v>
      </c>
      <c r="D50" s="98"/>
      <c r="E50" s="98"/>
      <c r="F50" s="100"/>
      <c r="G50" s="100"/>
      <c r="H50" s="100">
        <f>G50*H$12</f>
        <v>0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256" ht="15.75">
      <c r="A51" s="105"/>
      <c r="B51" s="106" t="s">
        <v>187</v>
      </c>
      <c r="C51" s="105" t="s">
        <v>120</v>
      </c>
      <c r="D51" s="107">
        <f>D17+D22+D23+D43+D47</f>
        <v>9983.22</v>
      </c>
      <c r="E51" s="107">
        <f>E17+E22+E23+E43+E47</f>
        <v>8920.02</v>
      </c>
      <c r="F51" s="107">
        <f>F17+F22+F23+F43+F47</f>
        <v>10174.7</v>
      </c>
      <c r="G51" s="107">
        <f>G17+G22+G23+G43+G47</f>
        <v>10493.25</v>
      </c>
      <c r="H51" s="107">
        <f>H17+H22+H23+H43+H47</f>
        <v>10803.848536000001</v>
      </c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/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/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/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108"/>
      <c r="ID51" s="108"/>
      <c r="IE51" s="108"/>
      <c r="IF51" s="108"/>
      <c r="IG51" s="108"/>
      <c r="IH51" s="108"/>
      <c r="II51" s="108"/>
      <c r="IJ51" s="108"/>
      <c r="IK51" s="108"/>
      <c r="IL51" s="108"/>
      <c r="IM51" s="108"/>
      <c r="IN51" s="108"/>
      <c r="IO51" s="108"/>
      <c r="IP51" s="108"/>
      <c r="IQ51" s="108"/>
      <c r="IR51" s="108"/>
      <c r="IS51" s="108"/>
      <c r="IT51" s="108"/>
      <c r="IU51" s="108"/>
      <c r="IV51" s="108"/>
    </row>
    <row r="52" spans="1:256" ht="15.75">
      <c r="A52" s="72"/>
      <c r="B52" s="72"/>
      <c r="C52" s="72"/>
      <c r="D52" s="72"/>
      <c r="E52" s="72"/>
      <c r="F52" s="109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ht="15.75">
      <c r="A53" s="235" t="s">
        <v>188</v>
      </c>
      <c r="B53" s="235"/>
      <c r="C53" s="235"/>
      <c r="D53" s="235"/>
      <c r="E53" s="235"/>
      <c r="F53" s="235"/>
      <c r="G53" s="235"/>
      <c r="H53" s="235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ht="15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ht="48">
      <c r="A55" s="75" t="s">
        <v>0</v>
      </c>
      <c r="B55" s="75" t="s">
        <v>87</v>
      </c>
      <c r="C55" s="75" t="s">
        <v>101</v>
      </c>
      <c r="D55" s="95" t="str">
        <f aca="true" t="shared" si="2" ref="D55:F56">D15</f>
        <v>Фактические данные 2015 ( i-4)  в соответсвии с ПП РФ от 21 января 2004 г
№ 24</v>
      </c>
      <c r="E55" s="95" t="str">
        <f t="shared" si="2"/>
        <v>Фактические данные 2016 ( i-3)  в соответсвии с ПП РФ от 21 января 2004 г
№ 24</v>
      </c>
      <c r="F55" s="95" t="str">
        <f t="shared" si="2"/>
        <v>Фактические данные 2017 ( i-2)  в соответсвии с ПП РФ от 21 января 2004 г
№ 24</v>
      </c>
      <c r="G55" s="75" t="str">
        <f>G5</f>
        <v>Утверждено РЭК 2018 (i-1) год</v>
      </c>
      <c r="H55" s="75" t="str">
        <f>H5</f>
        <v>Предложено ТСО 2019  год</v>
      </c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56" ht="15.75">
      <c r="A56" s="76">
        <f>A16</f>
        <v>1</v>
      </c>
      <c r="B56" s="76">
        <f>B16</f>
        <v>2</v>
      </c>
      <c r="C56" s="76">
        <f>C16</f>
        <v>3</v>
      </c>
      <c r="D56" s="76">
        <f t="shared" si="2"/>
        <v>4</v>
      </c>
      <c r="E56" s="76">
        <f t="shared" si="2"/>
        <v>5</v>
      </c>
      <c r="F56" s="76">
        <f t="shared" si="2"/>
        <v>6</v>
      </c>
      <c r="G56" s="76">
        <f>G16</f>
        <v>7</v>
      </c>
      <c r="H56" s="76">
        <f>H16</f>
        <v>8</v>
      </c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spans="1:256" ht="15.75">
      <c r="A57" s="77" t="s">
        <v>189</v>
      </c>
      <c r="B57" s="110" t="s">
        <v>190</v>
      </c>
      <c r="C57" s="76" t="s">
        <v>120</v>
      </c>
      <c r="D57" s="111">
        <v>11201.266</v>
      </c>
      <c r="E57" s="76">
        <v>12230.47</v>
      </c>
      <c r="F57" s="112">
        <v>13925.37</v>
      </c>
      <c r="G57" s="113">
        <v>14939.89</v>
      </c>
      <c r="H57" s="113">
        <f>'[1]2.2 II НР i'!D6</f>
        <v>14469.712</v>
      </c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2"/>
    </row>
    <row r="58" spans="1:256" ht="15.75">
      <c r="A58" s="77" t="s">
        <v>191</v>
      </c>
      <c r="B58" s="110" t="s">
        <v>192</v>
      </c>
      <c r="C58" s="76" t="s">
        <v>120</v>
      </c>
      <c r="D58" s="76">
        <v>141.29</v>
      </c>
      <c r="E58" s="76">
        <v>163.85</v>
      </c>
      <c r="F58" s="112">
        <v>313.51</v>
      </c>
      <c r="G58" s="113">
        <v>505.25</v>
      </c>
      <c r="H58" s="113">
        <v>511.89</v>
      </c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  <c r="IS58" s="82"/>
      <c r="IT58" s="82"/>
      <c r="IU58" s="82"/>
      <c r="IV58" s="82"/>
    </row>
    <row r="59" spans="1:256" ht="15.75">
      <c r="A59" s="77" t="s">
        <v>193</v>
      </c>
      <c r="B59" s="110" t="s">
        <v>194</v>
      </c>
      <c r="C59" s="76" t="s">
        <v>120</v>
      </c>
      <c r="D59" s="76"/>
      <c r="E59" s="76"/>
      <c r="F59" s="112"/>
      <c r="G59" s="113">
        <f>'[2]Расчет НВВ РСК - индексация'!$AN$55</f>
        <v>0</v>
      </c>
      <c r="H59" s="113">
        <f>'[1]2.2 II НР i'!D8</f>
        <v>0</v>
      </c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  <c r="IS59" s="82"/>
      <c r="IT59" s="82"/>
      <c r="IU59" s="82"/>
      <c r="IV59" s="82"/>
    </row>
    <row r="60" spans="1:256" ht="15.75">
      <c r="A60" s="77" t="s">
        <v>195</v>
      </c>
      <c r="B60" s="114" t="s">
        <v>196</v>
      </c>
      <c r="C60" s="115" t="s">
        <v>120</v>
      </c>
      <c r="D60" s="115"/>
      <c r="E60" s="115"/>
      <c r="F60" s="116"/>
      <c r="G60" s="117">
        <f>G61+G62+G63</f>
        <v>0</v>
      </c>
      <c r="H60" s="117">
        <f>H61+H62+H63</f>
        <v>0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8"/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118"/>
      <c r="FI60" s="118"/>
      <c r="FJ60" s="118"/>
      <c r="FK60" s="118"/>
      <c r="FL60" s="118"/>
      <c r="FM60" s="118"/>
      <c r="FN60" s="118"/>
      <c r="FO60" s="118"/>
      <c r="FP60" s="118"/>
      <c r="FQ60" s="118"/>
      <c r="FR60" s="118"/>
      <c r="FS60" s="118"/>
      <c r="FT60" s="118"/>
      <c r="FU60" s="118"/>
      <c r="FV60" s="118"/>
      <c r="FW60" s="118"/>
      <c r="FX60" s="118"/>
      <c r="FY60" s="118"/>
      <c r="FZ60" s="118"/>
      <c r="GA60" s="118"/>
      <c r="GB60" s="118"/>
      <c r="GC60" s="118"/>
      <c r="GD60" s="118"/>
      <c r="GE60" s="118"/>
      <c r="GF60" s="118"/>
      <c r="GG60" s="118"/>
      <c r="GH60" s="118"/>
      <c r="GI60" s="118"/>
      <c r="GJ60" s="118"/>
      <c r="GK60" s="118"/>
      <c r="GL60" s="118"/>
      <c r="GM60" s="118"/>
      <c r="GN60" s="118"/>
      <c r="GO60" s="118"/>
      <c r="GP60" s="118"/>
      <c r="GQ60" s="118"/>
      <c r="GR60" s="118"/>
      <c r="GS60" s="118"/>
      <c r="GT60" s="118"/>
      <c r="GU60" s="118"/>
      <c r="GV60" s="118"/>
      <c r="GW60" s="118"/>
      <c r="GX60" s="118"/>
      <c r="GY60" s="118"/>
      <c r="GZ60" s="118"/>
      <c r="HA60" s="118"/>
      <c r="HB60" s="118"/>
      <c r="HC60" s="118"/>
      <c r="HD60" s="118"/>
      <c r="HE60" s="118"/>
      <c r="HF60" s="118"/>
      <c r="HG60" s="118"/>
      <c r="HH60" s="118"/>
      <c r="HI60" s="118"/>
      <c r="HJ60" s="118"/>
      <c r="HK60" s="118"/>
      <c r="HL60" s="118"/>
      <c r="HM60" s="118"/>
      <c r="HN60" s="118"/>
      <c r="HO60" s="118"/>
      <c r="HP60" s="118"/>
      <c r="HQ60" s="118"/>
      <c r="HR60" s="118"/>
      <c r="HS60" s="118"/>
      <c r="HT60" s="118"/>
      <c r="HU60" s="118"/>
      <c r="HV60" s="118"/>
      <c r="HW60" s="118"/>
      <c r="HX60" s="118"/>
      <c r="HY60" s="118"/>
      <c r="HZ60" s="118"/>
      <c r="IA60" s="118"/>
      <c r="IB60" s="118"/>
      <c r="IC60" s="118"/>
      <c r="ID60" s="118"/>
      <c r="IE60" s="118"/>
      <c r="IF60" s="118"/>
      <c r="IG60" s="118"/>
      <c r="IH60" s="118"/>
      <c r="II60" s="118"/>
      <c r="IJ60" s="118"/>
      <c r="IK60" s="118"/>
      <c r="IL60" s="118"/>
      <c r="IM60" s="118"/>
      <c r="IN60" s="118"/>
      <c r="IO60" s="118"/>
      <c r="IP60" s="118"/>
      <c r="IQ60" s="118"/>
      <c r="IR60" s="118"/>
      <c r="IS60" s="118"/>
      <c r="IT60" s="118"/>
      <c r="IU60" s="118"/>
      <c r="IV60" s="118"/>
    </row>
    <row r="61" spans="1:256" ht="15.75">
      <c r="A61" s="119" t="s">
        <v>197</v>
      </c>
      <c r="B61" s="120" t="s">
        <v>198</v>
      </c>
      <c r="C61" s="98" t="s">
        <v>120</v>
      </c>
      <c r="D61" s="98"/>
      <c r="E61" s="98"/>
      <c r="F61" s="121"/>
      <c r="G61" s="122"/>
      <c r="H61" s="122">
        <f>'[1]2.2 II НР i'!D10</f>
        <v>0</v>
      </c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  <c r="IT61" s="72"/>
      <c r="IU61" s="72"/>
      <c r="IV61" s="72"/>
    </row>
    <row r="62" spans="1:256" ht="15.75">
      <c r="A62" s="119" t="s">
        <v>199</v>
      </c>
      <c r="B62" s="120" t="s">
        <v>200</v>
      </c>
      <c r="C62" s="98" t="s">
        <v>120</v>
      </c>
      <c r="D62" s="98"/>
      <c r="E62" s="98"/>
      <c r="F62" s="121"/>
      <c r="G62" s="122"/>
      <c r="H62" s="122">
        <f>'[1]2.2 II НР i'!D11</f>
        <v>0</v>
      </c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  <c r="IT62" s="72"/>
      <c r="IU62" s="72"/>
      <c r="IV62" s="72"/>
    </row>
    <row r="63" spans="1:256" ht="15.75">
      <c r="A63" s="119" t="s">
        <v>201</v>
      </c>
      <c r="B63" s="120" t="s">
        <v>202</v>
      </c>
      <c r="C63" s="98" t="s">
        <v>120</v>
      </c>
      <c r="D63" s="98"/>
      <c r="E63" s="98"/>
      <c r="F63" s="121"/>
      <c r="G63" s="122"/>
      <c r="H63" s="122">
        <f>'[1]2.2 II НР i'!D12</f>
        <v>0</v>
      </c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  <c r="IT63" s="72"/>
      <c r="IU63" s="72"/>
      <c r="IV63" s="72"/>
    </row>
    <row r="64" spans="1:256" ht="31.5">
      <c r="A64" s="77" t="s">
        <v>203</v>
      </c>
      <c r="B64" s="114" t="s">
        <v>204</v>
      </c>
      <c r="C64" s="115" t="s">
        <v>120</v>
      </c>
      <c r="D64" s="115"/>
      <c r="E64" s="115"/>
      <c r="F64" s="123"/>
      <c r="G64" s="124">
        <f>SUM(G65:G69)</f>
        <v>181.32</v>
      </c>
      <c r="H64" s="124">
        <f>SUM(H65:H69)</f>
        <v>0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I64" s="118"/>
      <c r="FJ64" s="118"/>
      <c r="FK64" s="118"/>
      <c r="FL64" s="118"/>
      <c r="FM64" s="118"/>
      <c r="FN64" s="118"/>
      <c r="FO64" s="118"/>
      <c r="FP64" s="118"/>
      <c r="FQ64" s="118"/>
      <c r="FR64" s="118"/>
      <c r="FS64" s="118"/>
      <c r="FT64" s="118"/>
      <c r="FU64" s="118"/>
      <c r="FV64" s="118"/>
      <c r="FW64" s="118"/>
      <c r="FX64" s="118"/>
      <c r="FY64" s="118"/>
      <c r="FZ64" s="118"/>
      <c r="GA64" s="118"/>
      <c r="GB64" s="118"/>
      <c r="GC64" s="118"/>
      <c r="GD64" s="118"/>
      <c r="GE64" s="118"/>
      <c r="GF64" s="118"/>
      <c r="GG64" s="118"/>
      <c r="GH64" s="118"/>
      <c r="GI64" s="118"/>
      <c r="GJ64" s="118"/>
      <c r="GK64" s="118"/>
      <c r="GL64" s="118"/>
      <c r="GM64" s="118"/>
      <c r="GN64" s="118"/>
      <c r="GO64" s="118"/>
      <c r="GP64" s="118"/>
      <c r="GQ64" s="118"/>
      <c r="GR64" s="118"/>
      <c r="GS64" s="118"/>
      <c r="GT64" s="118"/>
      <c r="GU64" s="118"/>
      <c r="GV64" s="118"/>
      <c r="GW64" s="118"/>
      <c r="GX64" s="118"/>
      <c r="GY64" s="118"/>
      <c r="GZ64" s="118"/>
      <c r="HA64" s="118"/>
      <c r="HB64" s="118"/>
      <c r="HC64" s="118"/>
      <c r="HD64" s="118"/>
      <c r="HE64" s="118"/>
      <c r="HF64" s="118"/>
      <c r="HG64" s="118"/>
      <c r="HH64" s="118"/>
      <c r="HI64" s="118"/>
      <c r="HJ64" s="118"/>
      <c r="HK64" s="118"/>
      <c r="HL64" s="118"/>
      <c r="HM64" s="118"/>
      <c r="HN64" s="118"/>
      <c r="HO64" s="118"/>
      <c r="HP64" s="118"/>
      <c r="HQ64" s="118"/>
      <c r="HR64" s="118"/>
      <c r="HS64" s="118"/>
      <c r="HT64" s="118"/>
      <c r="HU64" s="118"/>
      <c r="HV64" s="118"/>
      <c r="HW64" s="118"/>
      <c r="HX64" s="118"/>
      <c r="HY64" s="118"/>
      <c r="HZ64" s="118"/>
      <c r="IA64" s="118"/>
      <c r="IB64" s="118"/>
      <c r="IC64" s="118"/>
      <c r="ID64" s="118"/>
      <c r="IE64" s="118"/>
      <c r="IF64" s="118"/>
      <c r="IG64" s="118"/>
      <c r="IH64" s="118"/>
      <c r="II64" s="118"/>
      <c r="IJ64" s="118"/>
      <c r="IK64" s="118"/>
      <c r="IL64" s="118"/>
      <c r="IM64" s="118"/>
      <c r="IN64" s="118"/>
      <c r="IO64" s="118"/>
      <c r="IP64" s="118"/>
      <c r="IQ64" s="118"/>
      <c r="IR64" s="118"/>
      <c r="IS64" s="118"/>
      <c r="IT64" s="118"/>
      <c r="IU64" s="118"/>
      <c r="IV64" s="118"/>
    </row>
    <row r="65" spans="1:256" ht="15.75">
      <c r="A65" s="98" t="s">
        <v>205</v>
      </c>
      <c r="B65" s="99" t="s">
        <v>206</v>
      </c>
      <c r="C65" s="98" t="s">
        <v>120</v>
      </c>
      <c r="D65" s="98"/>
      <c r="E65" s="98"/>
      <c r="F65" s="125"/>
      <c r="G65" s="126"/>
      <c r="H65" s="126">
        <f>'[1]2.2 II НР i'!D14</f>
        <v>0</v>
      </c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101"/>
      <c r="HC65" s="101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101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101"/>
      <c r="IC65" s="101"/>
      <c r="ID65" s="101"/>
      <c r="IE65" s="101"/>
      <c r="IF65" s="101"/>
      <c r="IG65" s="101"/>
      <c r="IH65" s="101"/>
      <c r="II65" s="101"/>
      <c r="IJ65" s="101"/>
      <c r="IK65" s="101"/>
      <c r="IL65" s="101"/>
      <c r="IM65" s="101"/>
      <c r="IN65" s="101"/>
      <c r="IO65" s="101"/>
      <c r="IP65" s="101"/>
      <c r="IQ65" s="101"/>
      <c r="IR65" s="101"/>
      <c r="IS65" s="101"/>
      <c r="IT65" s="101"/>
      <c r="IU65" s="101"/>
      <c r="IV65" s="101"/>
    </row>
    <row r="66" spans="1:256" ht="15.75">
      <c r="A66" s="98" t="s">
        <v>207</v>
      </c>
      <c r="B66" s="99" t="s">
        <v>208</v>
      </c>
      <c r="C66" s="98" t="s">
        <v>120</v>
      </c>
      <c r="D66" s="98"/>
      <c r="E66" s="98"/>
      <c r="F66" s="125"/>
      <c r="G66" s="126"/>
      <c r="H66" s="126">
        <f>'[1]2.2 II НР i'!D15</f>
        <v>0</v>
      </c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</row>
    <row r="67" spans="1:256" ht="47.25">
      <c r="A67" s="98" t="s">
        <v>209</v>
      </c>
      <c r="B67" s="99" t="s">
        <v>210</v>
      </c>
      <c r="C67" s="98" t="s">
        <v>120</v>
      </c>
      <c r="D67" s="98"/>
      <c r="E67" s="98"/>
      <c r="F67" s="125"/>
      <c r="G67" s="126"/>
      <c r="H67" s="126">
        <f>'[1]2.2 II НР i'!D16</f>
        <v>0</v>
      </c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</row>
    <row r="68" spans="1:256" ht="15.75">
      <c r="A68" s="98" t="s">
        <v>211</v>
      </c>
      <c r="B68" s="99" t="s">
        <v>212</v>
      </c>
      <c r="C68" s="98" t="s">
        <v>120</v>
      </c>
      <c r="D68" s="98"/>
      <c r="E68" s="98"/>
      <c r="F68" s="125"/>
      <c r="G68" s="126"/>
      <c r="H68" s="126">
        <f>'[1]2.2 II НР i'!D17</f>
        <v>0</v>
      </c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</row>
    <row r="69" spans="1:256" ht="15.75">
      <c r="A69" s="98" t="s">
        <v>213</v>
      </c>
      <c r="B69" s="99" t="s">
        <v>214</v>
      </c>
      <c r="C69" s="98" t="s">
        <v>120</v>
      </c>
      <c r="D69" s="98"/>
      <c r="E69" s="98"/>
      <c r="F69" s="125"/>
      <c r="G69" s="126">
        <v>181.32</v>
      </c>
      <c r="H69" s="126">
        <f>'[1]2.2 II НР i'!D18</f>
        <v>0</v>
      </c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</row>
    <row r="70" spans="1:256" ht="15.75">
      <c r="A70" s="127">
        <f>A56</f>
        <v>1</v>
      </c>
      <c r="B70" s="127">
        <f aca="true" t="shared" si="3" ref="B70:H70">B56</f>
        <v>2</v>
      </c>
      <c r="C70" s="127">
        <f t="shared" si="3"/>
        <v>3</v>
      </c>
      <c r="D70" s="127">
        <f t="shared" si="3"/>
        <v>4</v>
      </c>
      <c r="E70" s="127">
        <f t="shared" si="3"/>
        <v>5</v>
      </c>
      <c r="F70" s="127">
        <f t="shared" si="3"/>
        <v>6</v>
      </c>
      <c r="G70" s="127">
        <f t="shared" si="3"/>
        <v>7</v>
      </c>
      <c r="H70" s="127">
        <f t="shared" si="3"/>
        <v>8</v>
      </c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</row>
    <row r="71" spans="1:256" ht="15.75">
      <c r="A71" s="236" t="s">
        <v>215</v>
      </c>
      <c r="B71" s="238" t="s">
        <v>216</v>
      </c>
      <c r="C71" s="77" t="s">
        <v>120</v>
      </c>
      <c r="D71" s="77">
        <v>1170.39</v>
      </c>
      <c r="E71" s="77">
        <v>1248.37</v>
      </c>
      <c r="F71" s="128">
        <v>1468.47</v>
      </c>
      <c r="G71" s="129">
        <v>2169.69</v>
      </c>
      <c r="H71" s="129">
        <v>1527.21</v>
      </c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130"/>
      <c r="IB71" s="130"/>
      <c r="IC71" s="130"/>
      <c r="ID71" s="130"/>
      <c r="IE71" s="130"/>
      <c r="IF71" s="130"/>
      <c r="IG71" s="130"/>
      <c r="IH71" s="130"/>
      <c r="II71" s="130"/>
      <c r="IJ71" s="130"/>
      <c r="IK71" s="130"/>
      <c r="IL71" s="130"/>
      <c r="IM71" s="130"/>
      <c r="IN71" s="130"/>
      <c r="IO71" s="130"/>
      <c r="IP71" s="130"/>
      <c r="IQ71" s="130"/>
      <c r="IR71" s="130"/>
      <c r="IS71" s="130"/>
      <c r="IT71" s="130"/>
      <c r="IU71" s="130"/>
      <c r="IV71" s="130"/>
    </row>
    <row r="72" spans="1:256" ht="15.75">
      <c r="A72" s="237"/>
      <c r="B72" s="239"/>
      <c r="C72" s="131" t="s">
        <v>107</v>
      </c>
      <c r="D72" s="131"/>
      <c r="E72" s="131"/>
      <c r="F72" s="132"/>
      <c r="G72" s="133">
        <f>G71/G22*100</f>
        <v>30.199974667370043</v>
      </c>
      <c r="H72" s="133">
        <f>H71/H22*100</f>
        <v>20.6461518176746</v>
      </c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  <c r="FF72" s="134"/>
      <c r="FG72" s="134"/>
      <c r="FH72" s="134"/>
      <c r="FI72" s="134"/>
      <c r="FJ72" s="134"/>
      <c r="FK72" s="134"/>
      <c r="FL72" s="134"/>
      <c r="FM72" s="134"/>
      <c r="FN72" s="134"/>
      <c r="FO72" s="134"/>
      <c r="FP72" s="134"/>
      <c r="FQ72" s="134"/>
      <c r="FR72" s="134"/>
      <c r="FS72" s="134"/>
      <c r="FT72" s="134"/>
      <c r="FU72" s="134"/>
      <c r="FV72" s="134"/>
      <c r="FW72" s="134"/>
      <c r="FX72" s="134"/>
      <c r="FY72" s="134"/>
      <c r="FZ72" s="134"/>
      <c r="GA72" s="134"/>
      <c r="GB72" s="134"/>
      <c r="GC72" s="134"/>
      <c r="GD72" s="134"/>
      <c r="GE72" s="134"/>
      <c r="GF72" s="134"/>
      <c r="GG72" s="134"/>
      <c r="GH72" s="134"/>
      <c r="GI72" s="134"/>
      <c r="GJ72" s="134"/>
      <c r="GK72" s="134"/>
      <c r="GL72" s="134"/>
      <c r="GM72" s="134"/>
      <c r="GN72" s="134"/>
      <c r="GO72" s="134"/>
      <c r="GP72" s="134"/>
      <c r="GQ72" s="134"/>
      <c r="GR72" s="134"/>
      <c r="GS72" s="134"/>
      <c r="GT72" s="134"/>
      <c r="GU72" s="134"/>
      <c r="GV72" s="134"/>
      <c r="GW72" s="134"/>
      <c r="GX72" s="134"/>
      <c r="GY72" s="134"/>
      <c r="GZ72" s="134"/>
      <c r="HA72" s="134"/>
      <c r="HB72" s="134"/>
      <c r="HC72" s="134"/>
      <c r="HD72" s="134"/>
      <c r="HE72" s="134"/>
      <c r="HF72" s="134"/>
      <c r="HG72" s="134"/>
      <c r="HH72" s="134"/>
      <c r="HI72" s="134"/>
      <c r="HJ72" s="134"/>
      <c r="HK72" s="134"/>
      <c r="HL72" s="134"/>
      <c r="HM72" s="134"/>
      <c r="HN72" s="134"/>
      <c r="HO72" s="134"/>
      <c r="HP72" s="134"/>
      <c r="HQ72" s="134"/>
      <c r="HR72" s="134"/>
      <c r="HS72" s="134"/>
      <c r="HT72" s="134"/>
      <c r="HU72" s="134"/>
      <c r="HV72" s="134"/>
      <c r="HW72" s="134"/>
      <c r="HX72" s="134"/>
      <c r="HY72" s="134"/>
      <c r="HZ72" s="134"/>
      <c r="IA72" s="134"/>
      <c r="IB72" s="134"/>
      <c r="IC72" s="134"/>
      <c r="ID72" s="134"/>
      <c r="IE72" s="134"/>
      <c r="IF72" s="134"/>
      <c r="IG72" s="134"/>
      <c r="IH72" s="134"/>
      <c r="II72" s="134"/>
      <c r="IJ72" s="134"/>
      <c r="IK72" s="134"/>
      <c r="IL72" s="134"/>
      <c r="IM72" s="134"/>
      <c r="IN72" s="134"/>
      <c r="IO72" s="134"/>
      <c r="IP72" s="134"/>
      <c r="IQ72" s="134"/>
      <c r="IR72" s="134"/>
      <c r="IS72" s="134"/>
      <c r="IT72" s="134"/>
      <c r="IU72" s="134"/>
      <c r="IV72" s="134"/>
    </row>
    <row r="73" spans="1:256" ht="15.75">
      <c r="A73" s="77" t="s">
        <v>217</v>
      </c>
      <c r="B73" s="135" t="s">
        <v>218</v>
      </c>
      <c r="C73" s="77" t="s">
        <v>120</v>
      </c>
      <c r="D73" s="77"/>
      <c r="E73" s="77"/>
      <c r="F73" s="136"/>
      <c r="G73" s="97"/>
      <c r="H73" s="97">
        <f>'[1]2.2 II НР i'!D21</f>
        <v>0</v>
      </c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130"/>
      <c r="EU73" s="130"/>
      <c r="EV73" s="130"/>
      <c r="EW73" s="130"/>
      <c r="EX73" s="130"/>
      <c r="EY73" s="130"/>
      <c r="EZ73" s="130"/>
      <c r="FA73" s="130"/>
      <c r="FB73" s="130"/>
      <c r="FC73" s="130"/>
      <c r="FD73" s="130"/>
      <c r="FE73" s="130"/>
      <c r="FF73" s="130"/>
      <c r="FG73" s="130"/>
      <c r="FH73" s="130"/>
      <c r="FI73" s="130"/>
      <c r="FJ73" s="130"/>
      <c r="FK73" s="130"/>
      <c r="FL73" s="130"/>
      <c r="FM73" s="130"/>
      <c r="FN73" s="130"/>
      <c r="FO73" s="130"/>
      <c r="FP73" s="130"/>
      <c r="FQ73" s="130"/>
      <c r="FR73" s="130"/>
      <c r="FS73" s="130"/>
      <c r="FT73" s="130"/>
      <c r="FU73" s="130"/>
      <c r="FV73" s="130"/>
      <c r="FW73" s="130"/>
      <c r="FX73" s="130"/>
      <c r="FY73" s="130"/>
      <c r="FZ73" s="130"/>
      <c r="GA73" s="130"/>
      <c r="GB73" s="130"/>
      <c r="GC73" s="130"/>
      <c r="GD73" s="130"/>
      <c r="GE73" s="130"/>
      <c r="GF73" s="130"/>
      <c r="GG73" s="130"/>
      <c r="GH73" s="130"/>
      <c r="GI73" s="130"/>
      <c r="GJ73" s="130"/>
      <c r="GK73" s="130"/>
      <c r="GL73" s="130"/>
      <c r="GM73" s="130"/>
      <c r="GN73" s="130"/>
      <c r="GO73" s="130"/>
      <c r="GP73" s="130"/>
      <c r="GQ73" s="130"/>
      <c r="GR73" s="130"/>
      <c r="GS73" s="130"/>
      <c r="GT73" s="130"/>
      <c r="GU73" s="130"/>
      <c r="GV73" s="130"/>
      <c r="GW73" s="130"/>
      <c r="GX73" s="130"/>
      <c r="GY73" s="130"/>
      <c r="GZ73" s="130"/>
      <c r="HA73" s="130"/>
      <c r="HB73" s="130"/>
      <c r="HC73" s="130"/>
      <c r="HD73" s="130"/>
      <c r="HE73" s="130"/>
      <c r="HF73" s="130"/>
      <c r="HG73" s="130"/>
      <c r="HH73" s="130"/>
      <c r="HI73" s="130"/>
      <c r="HJ73" s="130"/>
      <c r="HK73" s="130"/>
      <c r="HL73" s="130"/>
      <c r="HM73" s="130"/>
      <c r="HN73" s="130"/>
      <c r="HO73" s="130"/>
      <c r="HP73" s="130"/>
      <c r="HQ73" s="130"/>
      <c r="HR73" s="130"/>
      <c r="HS73" s="130"/>
      <c r="HT73" s="130"/>
      <c r="HU73" s="130"/>
      <c r="HV73" s="130"/>
      <c r="HW73" s="130"/>
      <c r="HX73" s="130"/>
      <c r="HY73" s="130"/>
      <c r="HZ73" s="130"/>
      <c r="IA73" s="130"/>
      <c r="IB73" s="130"/>
      <c r="IC73" s="130"/>
      <c r="ID73" s="130"/>
      <c r="IE73" s="130"/>
      <c r="IF73" s="130"/>
      <c r="IG73" s="130"/>
      <c r="IH73" s="130"/>
      <c r="II73" s="130"/>
      <c r="IJ73" s="130"/>
      <c r="IK73" s="130"/>
      <c r="IL73" s="130"/>
      <c r="IM73" s="130"/>
      <c r="IN73" s="130"/>
      <c r="IO73" s="130"/>
      <c r="IP73" s="130"/>
      <c r="IQ73" s="130"/>
      <c r="IR73" s="130"/>
      <c r="IS73" s="130"/>
      <c r="IT73" s="130"/>
      <c r="IU73" s="130"/>
      <c r="IV73" s="130"/>
    </row>
    <row r="74" spans="1:256" ht="15.75">
      <c r="A74" s="115" t="s">
        <v>219</v>
      </c>
      <c r="B74" s="137" t="s">
        <v>220</v>
      </c>
      <c r="C74" s="115" t="s">
        <v>120</v>
      </c>
      <c r="D74" s="138">
        <v>0</v>
      </c>
      <c r="E74" s="138">
        <v>0</v>
      </c>
      <c r="F74" s="139">
        <v>0</v>
      </c>
      <c r="G74" s="124">
        <f>(G47+G81+G79+G80)/0.8*0.2</f>
        <v>0</v>
      </c>
      <c r="H74" s="124">
        <f>(H47+H81+H79+H80)/0.8*0.2</f>
        <v>397.5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  <c r="IL74" s="140"/>
      <c r="IM74" s="140"/>
      <c r="IN74" s="140"/>
      <c r="IO74" s="140"/>
      <c r="IP74" s="140"/>
      <c r="IQ74" s="140"/>
      <c r="IR74" s="140"/>
      <c r="IS74" s="140"/>
      <c r="IT74" s="140"/>
      <c r="IU74" s="140"/>
      <c r="IV74" s="140"/>
    </row>
    <row r="75" spans="1:256" ht="15.75">
      <c r="A75" s="131" t="s">
        <v>221</v>
      </c>
      <c r="B75" s="141" t="s">
        <v>222</v>
      </c>
      <c r="C75" s="131" t="s">
        <v>120</v>
      </c>
      <c r="D75" s="142">
        <v>0</v>
      </c>
      <c r="E75" s="142">
        <v>0</v>
      </c>
      <c r="F75" s="143">
        <v>0</v>
      </c>
      <c r="G75" s="133">
        <f>G81/0.8*0.2</f>
        <v>0</v>
      </c>
      <c r="H75" s="133">
        <f>H81/0.8*0.2</f>
        <v>397.5</v>
      </c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4"/>
      <c r="ED75" s="134"/>
      <c r="EE75" s="134"/>
      <c r="EF75" s="134"/>
      <c r="EG75" s="134"/>
      <c r="EH75" s="134"/>
      <c r="EI75" s="134"/>
      <c r="EJ75" s="134"/>
      <c r="EK75" s="134"/>
      <c r="EL75" s="134"/>
      <c r="EM75" s="134"/>
      <c r="EN75" s="134"/>
      <c r="EO75" s="134"/>
      <c r="EP75" s="134"/>
      <c r="EQ75" s="134"/>
      <c r="ER75" s="134"/>
      <c r="ES75" s="134"/>
      <c r="ET75" s="134"/>
      <c r="EU75" s="134"/>
      <c r="EV75" s="134"/>
      <c r="EW75" s="134"/>
      <c r="EX75" s="134"/>
      <c r="EY75" s="134"/>
      <c r="EZ75" s="134"/>
      <c r="FA75" s="134"/>
      <c r="FB75" s="134"/>
      <c r="FC75" s="134"/>
      <c r="FD75" s="134"/>
      <c r="FE75" s="134"/>
      <c r="FF75" s="134"/>
      <c r="FG75" s="134"/>
      <c r="FH75" s="134"/>
      <c r="FI75" s="134"/>
      <c r="FJ75" s="134"/>
      <c r="FK75" s="134"/>
      <c r="FL75" s="134"/>
      <c r="FM75" s="134"/>
      <c r="FN75" s="134"/>
      <c r="FO75" s="134"/>
      <c r="FP75" s="134"/>
      <c r="FQ75" s="134"/>
      <c r="FR75" s="134"/>
      <c r="FS75" s="134"/>
      <c r="FT75" s="134"/>
      <c r="FU75" s="134"/>
      <c r="FV75" s="134"/>
      <c r="FW75" s="134"/>
      <c r="FX75" s="134"/>
      <c r="FY75" s="134"/>
      <c r="FZ75" s="134"/>
      <c r="GA75" s="134"/>
      <c r="GB75" s="134"/>
      <c r="GC75" s="134"/>
      <c r="GD75" s="134"/>
      <c r="GE75" s="134"/>
      <c r="GF75" s="134"/>
      <c r="GG75" s="134"/>
      <c r="GH75" s="134"/>
      <c r="GI75" s="134"/>
      <c r="GJ75" s="134"/>
      <c r="GK75" s="134"/>
      <c r="GL75" s="134"/>
      <c r="GM75" s="134"/>
      <c r="GN75" s="134"/>
      <c r="GO75" s="134"/>
      <c r="GP75" s="134"/>
      <c r="GQ75" s="134"/>
      <c r="GR75" s="134"/>
      <c r="GS75" s="134"/>
      <c r="GT75" s="134"/>
      <c r="GU75" s="134"/>
      <c r="GV75" s="134"/>
      <c r="GW75" s="134"/>
      <c r="GX75" s="134"/>
      <c r="GY75" s="134"/>
      <c r="GZ75" s="134"/>
      <c r="HA75" s="134"/>
      <c r="HB75" s="134"/>
      <c r="HC75" s="134"/>
      <c r="HD75" s="134"/>
      <c r="HE75" s="134"/>
      <c r="HF75" s="134"/>
      <c r="HG75" s="134"/>
      <c r="HH75" s="134"/>
      <c r="HI75" s="134"/>
      <c r="HJ75" s="134"/>
      <c r="HK75" s="134"/>
      <c r="HL75" s="134"/>
      <c r="HM75" s="134"/>
      <c r="HN75" s="134"/>
      <c r="HO75" s="134"/>
      <c r="HP75" s="134"/>
      <c r="HQ75" s="134"/>
      <c r="HR75" s="134"/>
      <c r="HS75" s="134"/>
      <c r="HT75" s="134"/>
      <c r="HU75" s="134"/>
      <c r="HV75" s="134"/>
      <c r="HW75" s="134"/>
      <c r="HX75" s="134"/>
      <c r="HY75" s="134"/>
      <c r="HZ75" s="134"/>
      <c r="IA75" s="134"/>
      <c r="IB75" s="134"/>
      <c r="IC75" s="134"/>
      <c r="ID75" s="134"/>
      <c r="IE75" s="134"/>
      <c r="IF75" s="134"/>
      <c r="IG75" s="134"/>
      <c r="IH75" s="134"/>
      <c r="II75" s="134"/>
      <c r="IJ75" s="134"/>
      <c r="IK75" s="134"/>
      <c r="IL75" s="134"/>
      <c r="IM75" s="134"/>
      <c r="IN75" s="134"/>
      <c r="IO75" s="134"/>
      <c r="IP75" s="134"/>
      <c r="IQ75" s="134"/>
      <c r="IR75" s="134"/>
      <c r="IS75" s="134"/>
      <c r="IT75" s="134"/>
      <c r="IU75" s="134"/>
      <c r="IV75" s="134"/>
    </row>
    <row r="76" spans="1:256" ht="15.75">
      <c r="A76" s="77" t="s">
        <v>223</v>
      </c>
      <c r="B76" s="110" t="s">
        <v>224</v>
      </c>
      <c r="C76" s="77" t="s">
        <v>120</v>
      </c>
      <c r="D76" s="77"/>
      <c r="E76" s="77"/>
      <c r="F76" s="144"/>
      <c r="G76" s="145"/>
      <c r="H76" s="145">
        <f>'[1]2.2 II НР i'!D24</f>
        <v>0</v>
      </c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30"/>
      <c r="EU76" s="130"/>
      <c r="EV76" s="130"/>
      <c r="EW76" s="130"/>
      <c r="EX76" s="130"/>
      <c r="EY76" s="130"/>
      <c r="EZ76" s="130"/>
      <c r="FA76" s="130"/>
      <c r="FB76" s="130"/>
      <c r="FC76" s="130"/>
      <c r="FD76" s="130"/>
      <c r="FE76" s="130"/>
      <c r="FF76" s="130"/>
      <c r="FG76" s="130"/>
      <c r="FH76" s="130"/>
      <c r="FI76" s="130"/>
      <c r="FJ76" s="130"/>
      <c r="FK76" s="130"/>
      <c r="FL76" s="130"/>
      <c r="FM76" s="130"/>
      <c r="FN76" s="130"/>
      <c r="FO76" s="130"/>
      <c r="FP76" s="130"/>
      <c r="FQ76" s="130"/>
      <c r="FR76" s="130"/>
      <c r="FS76" s="130"/>
      <c r="FT76" s="130"/>
      <c r="FU76" s="130"/>
      <c r="FV76" s="130"/>
      <c r="FW76" s="130"/>
      <c r="FX76" s="130"/>
      <c r="FY76" s="130"/>
      <c r="FZ76" s="130"/>
      <c r="GA76" s="130"/>
      <c r="GB76" s="130"/>
      <c r="GC76" s="130"/>
      <c r="GD76" s="130"/>
      <c r="GE76" s="130"/>
      <c r="GF76" s="130"/>
      <c r="GG76" s="130"/>
      <c r="GH76" s="130"/>
      <c r="GI76" s="130"/>
      <c r="GJ76" s="130"/>
      <c r="GK76" s="130"/>
      <c r="GL76" s="130"/>
      <c r="GM76" s="130"/>
      <c r="GN76" s="130"/>
      <c r="GO76" s="130"/>
      <c r="GP76" s="130"/>
      <c r="GQ76" s="130"/>
      <c r="GR76" s="130"/>
      <c r="GS76" s="130"/>
      <c r="GT76" s="130"/>
      <c r="GU76" s="130"/>
      <c r="GV76" s="130"/>
      <c r="GW76" s="130"/>
      <c r="GX76" s="130"/>
      <c r="GY76" s="130"/>
      <c r="GZ76" s="130"/>
      <c r="HA76" s="130"/>
      <c r="HB76" s="130"/>
      <c r="HC76" s="130"/>
      <c r="HD76" s="130"/>
      <c r="HE76" s="130"/>
      <c r="HF76" s="130"/>
      <c r="HG76" s="130"/>
      <c r="HH76" s="130"/>
      <c r="HI76" s="130"/>
      <c r="HJ76" s="130"/>
      <c r="HK76" s="130"/>
      <c r="HL76" s="130"/>
      <c r="HM76" s="130"/>
      <c r="HN76" s="130"/>
      <c r="HO76" s="130"/>
      <c r="HP76" s="130"/>
      <c r="HQ76" s="130"/>
      <c r="HR76" s="130"/>
      <c r="HS76" s="130"/>
      <c r="HT76" s="130"/>
      <c r="HU76" s="130"/>
      <c r="HV76" s="130"/>
      <c r="HW76" s="130"/>
      <c r="HX76" s="130"/>
      <c r="HY76" s="130"/>
      <c r="HZ76" s="130"/>
      <c r="IA76" s="130"/>
      <c r="IB76" s="130"/>
      <c r="IC76" s="130"/>
      <c r="ID76" s="130"/>
      <c r="IE76" s="130"/>
      <c r="IF76" s="130"/>
      <c r="IG76" s="130"/>
      <c r="IH76" s="130"/>
      <c r="II76" s="130"/>
      <c r="IJ76" s="130"/>
      <c r="IK76" s="130"/>
      <c r="IL76" s="130"/>
      <c r="IM76" s="130"/>
      <c r="IN76" s="130"/>
      <c r="IO76" s="130"/>
      <c r="IP76" s="130"/>
      <c r="IQ76" s="130"/>
      <c r="IR76" s="130"/>
      <c r="IS76" s="130"/>
      <c r="IT76" s="130"/>
      <c r="IU76" s="130"/>
      <c r="IV76" s="130"/>
    </row>
    <row r="77" spans="1:256" ht="15.75">
      <c r="A77" s="77" t="s">
        <v>225</v>
      </c>
      <c r="B77" s="110" t="s">
        <v>226</v>
      </c>
      <c r="C77" s="77" t="s">
        <v>120</v>
      </c>
      <c r="D77" s="77">
        <v>324.03</v>
      </c>
      <c r="E77" s="77">
        <v>452.9</v>
      </c>
      <c r="F77" s="128">
        <v>801.88</v>
      </c>
      <c r="G77" s="129">
        <f>G78</f>
        <v>639.64</v>
      </c>
      <c r="H77" s="129">
        <f>H78</f>
        <v>801.88</v>
      </c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30"/>
      <c r="EF77" s="130"/>
      <c r="EG77" s="130"/>
      <c r="EH77" s="130"/>
      <c r="EI77" s="130"/>
      <c r="EJ77" s="130"/>
      <c r="EK77" s="130"/>
      <c r="EL77" s="130"/>
      <c r="EM77" s="130"/>
      <c r="EN77" s="130"/>
      <c r="EO77" s="130"/>
      <c r="EP77" s="130"/>
      <c r="EQ77" s="130"/>
      <c r="ER77" s="130"/>
      <c r="ES77" s="130"/>
      <c r="ET77" s="130"/>
      <c r="EU77" s="130"/>
      <c r="EV77" s="130"/>
      <c r="EW77" s="130"/>
      <c r="EX77" s="130"/>
      <c r="EY77" s="130"/>
      <c r="EZ77" s="130"/>
      <c r="FA77" s="130"/>
      <c r="FB77" s="130"/>
      <c r="FC77" s="130"/>
      <c r="FD77" s="130"/>
      <c r="FE77" s="130"/>
      <c r="FF77" s="130"/>
      <c r="FG77" s="130"/>
      <c r="FH77" s="130"/>
      <c r="FI77" s="130"/>
      <c r="FJ77" s="130"/>
      <c r="FK77" s="130"/>
      <c r="FL77" s="130"/>
      <c r="FM77" s="130"/>
      <c r="FN77" s="130"/>
      <c r="FO77" s="130"/>
      <c r="FP77" s="130"/>
      <c r="FQ77" s="130"/>
      <c r="FR77" s="130"/>
      <c r="FS77" s="130"/>
      <c r="FT77" s="130"/>
      <c r="FU77" s="130"/>
      <c r="FV77" s="130"/>
      <c r="FW77" s="130"/>
      <c r="FX77" s="130"/>
      <c r="FY77" s="130"/>
      <c r="FZ77" s="130"/>
      <c r="GA77" s="130"/>
      <c r="GB77" s="130"/>
      <c r="GC77" s="130"/>
      <c r="GD77" s="130"/>
      <c r="GE77" s="130"/>
      <c r="GF77" s="130"/>
      <c r="GG77" s="130"/>
      <c r="GH77" s="130"/>
      <c r="GI77" s="130"/>
      <c r="GJ77" s="130"/>
      <c r="GK77" s="130"/>
      <c r="GL77" s="130"/>
      <c r="GM77" s="130"/>
      <c r="GN77" s="130"/>
      <c r="GO77" s="130"/>
      <c r="GP77" s="130"/>
      <c r="GQ77" s="130"/>
      <c r="GR77" s="130"/>
      <c r="GS77" s="130"/>
      <c r="GT77" s="130"/>
      <c r="GU77" s="130"/>
      <c r="GV77" s="130"/>
      <c r="GW77" s="130"/>
      <c r="GX77" s="130"/>
      <c r="GY77" s="130"/>
      <c r="GZ77" s="130"/>
      <c r="HA77" s="130"/>
      <c r="HB77" s="130"/>
      <c r="HC77" s="130"/>
      <c r="HD77" s="130"/>
      <c r="HE77" s="130"/>
      <c r="HF77" s="130"/>
      <c r="HG77" s="130"/>
      <c r="HH77" s="130"/>
      <c r="HI77" s="130"/>
      <c r="HJ77" s="130"/>
      <c r="HK77" s="130"/>
      <c r="HL77" s="130"/>
      <c r="HM77" s="130"/>
      <c r="HN77" s="130"/>
      <c r="HO77" s="130"/>
      <c r="HP77" s="130"/>
      <c r="HQ77" s="130"/>
      <c r="HR77" s="130"/>
      <c r="HS77" s="130"/>
      <c r="HT77" s="130"/>
      <c r="HU77" s="130"/>
      <c r="HV77" s="130"/>
      <c r="HW77" s="130"/>
      <c r="HX77" s="130"/>
      <c r="HY77" s="130"/>
      <c r="HZ77" s="130"/>
      <c r="IA77" s="130"/>
      <c r="IB77" s="130"/>
      <c r="IC77" s="130"/>
      <c r="ID77" s="130"/>
      <c r="IE77" s="130"/>
      <c r="IF77" s="130"/>
      <c r="IG77" s="130"/>
      <c r="IH77" s="130"/>
      <c r="II77" s="130"/>
      <c r="IJ77" s="130"/>
      <c r="IK77" s="130"/>
      <c r="IL77" s="130"/>
      <c r="IM77" s="130"/>
      <c r="IN77" s="130"/>
      <c r="IO77" s="130"/>
      <c r="IP77" s="130"/>
      <c r="IQ77" s="130"/>
      <c r="IR77" s="130"/>
      <c r="IS77" s="130"/>
      <c r="IT77" s="130"/>
      <c r="IU77" s="130"/>
      <c r="IV77" s="130"/>
    </row>
    <row r="78" spans="1:256" ht="15.75">
      <c r="A78" s="98" t="s">
        <v>227</v>
      </c>
      <c r="B78" s="146" t="s">
        <v>228</v>
      </c>
      <c r="C78" s="98" t="s">
        <v>120</v>
      </c>
      <c r="D78" s="98">
        <v>324.03</v>
      </c>
      <c r="E78" s="98">
        <v>452.9</v>
      </c>
      <c r="F78" s="147">
        <v>801.88</v>
      </c>
      <c r="G78" s="148">
        <v>639.64</v>
      </c>
      <c r="H78" s="148">
        <v>801.88</v>
      </c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</row>
    <row r="79" spans="1:256" ht="15.75">
      <c r="A79" s="98" t="s">
        <v>229</v>
      </c>
      <c r="B79" s="146" t="s">
        <v>230</v>
      </c>
      <c r="C79" s="98" t="s">
        <v>120</v>
      </c>
      <c r="D79" s="98"/>
      <c r="E79" s="98"/>
      <c r="F79" s="147"/>
      <c r="G79" s="148"/>
      <c r="H79" s="148">
        <f>'[1]2.2 II НР i'!D27</f>
        <v>0</v>
      </c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  <c r="FZ79" s="101"/>
      <c r="GA79" s="101"/>
      <c r="GB79" s="101"/>
      <c r="GC79" s="101"/>
      <c r="GD79" s="101"/>
      <c r="GE79" s="101"/>
      <c r="GF79" s="101"/>
      <c r="GG79" s="101"/>
      <c r="GH79" s="101"/>
      <c r="GI79" s="101"/>
      <c r="GJ79" s="101"/>
      <c r="GK79" s="101"/>
      <c r="GL79" s="101"/>
      <c r="GM79" s="101"/>
      <c r="GN79" s="101"/>
      <c r="GO79" s="101"/>
      <c r="GP79" s="101"/>
      <c r="GQ79" s="101"/>
      <c r="GR79" s="101"/>
      <c r="GS79" s="101"/>
      <c r="GT79" s="101"/>
      <c r="GU79" s="101"/>
      <c r="GV79" s="101"/>
      <c r="GW79" s="101"/>
      <c r="GX79" s="101"/>
      <c r="GY79" s="101"/>
      <c r="GZ79" s="101"/>
      <c r="HA79" s="101"/>
      <c r="HB79" s="101"/>
      <c r="HC79" s="101"/>
      <c r="HD79" s="101"/>
      <c r="HE79" s="101"/>
      <c r="HF79" s="101"/>
      <c r="HG79" s="101"/>
      <c r="HH79" s="101"/>
      <c r="HI79" s="101"/>
      <c r="HJ79" s="101"/>
      <c r="HK79" s="101"/>
      <c r="HL79" s="101"/>
      <c r="HM79" s="101"/>
      <c r="HN79" s="101"/>
      <c r="HO79" s="101"/>
      <c r="HP79" s="101"/>
      <c r="HQ79" s="101"/>
      <c r="HR79" s="101"/>
      <c r="HS79" s="101"/>
      <c r="HT79" s="101"/>
      <c r="HU79" s="101"/>
      <c r="HV79" s="101"/>
      <c r="HW79" s="101"/>
      <c r="HX79" s="101"/>
      <c r="HY79" s="101"/>
      <c r="HZ79" s="101"/>
      <c r="IA79" s="101"/>
      <c r="IB79" s="101"/>
      <c r="IC79" s="101"/>
      <c r="ID79" s="101"/>
      <c r="IE79" s="101"/>
      <c r="IF79" s="101"/>
      <c r="IG79" s="101"/>
      <c r="IH79" s="101"/>
      <c r="II79" s="101"/>
      <c r="IJ79" s="101"/>
      <c r="IK79" s="101"/>
      <c r="IL79" s="101"/>
      <c r="IM79" s="101"/>
      <c r="IN79" s="101"/>
      <c r="IO79" s="101"/>
      <c r="IP79" s="101"/>
      <c r="IQ79" s="101"/>
      <c r="IR79" s="101"/>
      <c r="IS79" s="101"/>
      <c r="IT79" s="101"/>
      <c r="IU79" s="101"/>
      <c r="IV79" s="101"/>
    </row>
    <row r="80" spans="1:256" ht="31.5">
      <c r="A80" s="77" t="s">
        <v>231</v>
      </c>
      <c r="B80" s="149" t="s">
        <v>232</v>
      </c>
      <c r="C80" s="77" t="s">
        <v>120</v>
      </c>
      <c r="D80" s="77"/>
      <c r="E80" s="77"/>
      <c r="F80" s="144"/>
      <c r="G80" s="145"/>
      <c r="H80" s="145">
        <f>'[1]2.2 II НР i'!D28</f>
        <v>0</v>
      </c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  <c r="EA80" s="130"/>
      <c r="EB80" s="130"/>
      <c r="EC80" s="130"/>
      <c r="ED80" s="130"/>
      <c r="EE80" s="130"/>
      <c r="EF80" s="130"/>
      <c r="EG80" s="130"/>
      <c r="EH80" s="130"/>
      <c r="EI80" s="130"/>
      <c r="EJ80" s="130"/>
      <c r="EK80" s="130"/>
      <c r="EL80" s="130"/>
      <c r="EM80" s="130"/>
      <c r="EN80" s="130"/>
      <c r="EO80" s="130"/>
      <c r="EP80" s="130"/>
      <c r="EQ80" s="130"/>
      <c r="ER80" s="130"/>
      <c r="ES80" s="130"/>
      <c r="ET80" s="130"/>
      <c r="EU80" s="130"/>
      <c r="EV80" s="130"/>
      <c r="EW80" s="130"/>
      <c r="EX80" s="130"/>
      <c r="EY80" s="130"/>
      <c r="EZ80" s="130"/>
      <c r="FA80" s="130"/>
      <c r="FB80" s="130"/>
      <c r="FC80" s="130"/>
      <c r="FD80" s="130"/>
      <c r="FE80" s="130"/>
      <c r="FF80" s="130"/>
      <c r="FG80" s="130"/>
      <c r="FH80" s="130"/>
      <c r="FI80" s="130"/>
      <c r="FJ80" s="130"/>
      <c r="FK80" s="130"/>
      <c r="FL80" s="130"/>
      <c r="FM80" s="130"/>
      <c r="FN80" s="130"/>
      <c r="FO80" s="130"/>
      <c r="FP80" s="130"/>
      <c r="FQ80" s="130"/>
      <c r="FR80" s="130"/>
      <c r="FS80" s="130"/>
      <c r="FT80" s="130"/>
      <c r="FU80" s="130"/>
      <c r="FV80" s="130"/>
      <c r="FW80" s="130"/>
      <c r="FX80" s="130"/>
      <c r="FY80" s="130"/>
      <c r="FZ80" s="130"/>
      <c r="GA80" s="130"/>
      <c r="GB80" s="130"/>
      <c r="GC80" s="130"/>
      <c r="GD80" s="130"/>
      <c r="GE80" s="130"/>
      <c r="GF80" s="130"/>
      <c r="GG80" s="130"/>
      <c r="GH80" s="130"/>
      <c r="GI80" s="130"/>
      <c r="GJ80" s="130"/>
      <c r="GK80" s="130"/>
      <c r="GL80" s="130"/>
      <c r="GM80" s="130"/>
      <c r="GN80" s="130"/>
      <c r="GO80" s="130"/>
      <c r="GP80" s="130"/>
      <c r="GQ80" s="130"/>
      <c r="GR80" s="130"/>
      <c r="GS80" s="130"/>
      <c r="GT80" s="130"/>
      <c r="GU80" s="130"/>
      <c r="GV80" s="130"/>
      <c r="GW80" s="130"/>
      <c r="GX80" s="130"/>
      <c r="GY80" s="130"/>
      <c r="GZ80" s="130"/>
      <c r="HA80" s="130"/>
      <c r="HB80" s="130"/>
      <c r="HC80" s="130"/>
      <c r="HD80" s="130"/>
      <c r="HE80" s="130"/>
      <c r="HF80" s="130"/>
      <c r="HG80" s="130"/>
      <c r="HH80" s="130"/>
      <c r="HI80" s="130"/>
      <c r="HJ80" s="130"/>
      <c r="HK80" s="130"/>
      <c r="HL80" s="130"/>
      <c r="HM80" s="130"/>
      <c r="HN80" s="130"/>
      <c r="HO80" s="130"/>
      <c r="HP80" s="130"/>
      <c r="HQ80" s="130"/>
      <c r="HR80" s="130"/>
      <c r="HS80" s="130"/>
      <c r="HT80" s="130"/>
      <c r="HU80" s="130"/>
      <c r="HV80" s="130"/>
      <c r="HW80" s="130"/>
      <c r="HX80" s="130"/>
      <c r="HY80" s="130"/>
      <c r="HZ80" s="130"/>
      <c r="IA80" s="130"/>
      <c r="IB80" s="130"/>
      <c r="IC80" s="130"/>
      <c r="ID80" s="130"/>
      <c r="IE80" s="130"/>
      <c r="IF80" s="130"/>
      <c r="IG80" s="130"/>
      <c r="IH80" s="130"/>
      <c r="II80" s="130"/>
      <c r="IJ80" s="130"/>
      <c r="IK80" s="130"/>
      <c r="IL80" s="130"/>
      <c r="IM80" s="130"/>
      <c r="IN80" s="130"/>
      <c r="IO80" s="130"/>
      <c r="IP80" s="130"/>
      <c r="IQ80" s="130"/>
      <c r="IR80" s="130"/>
      <c r="IS80" s="130"/>
      <c r="IT80" s="130"/>
      <c r="IU80" s="130"/>
      <c r="IV80" s="130"/>
    </row>
    <row r="81" spans="1:256" ht="15.75">
      <c r="A81" s="77" t="s">
        <v>233</v>
      </c>
      <c r="B81" s="110" t="s">
        <v>234</v>
      </c>
      <c r="C81" s="77" t="s">
        <v>120</v>
      </c>
      <c r="D81" s="77"/>
      <c r="E81" s="77">
        <v>906</v>
      </c>
      <c r="F81" s="144">
        <v>0</v>
      </c>
      <c r="G81" s="145">
        <v>0</v>
      </c>
      <c r="H81" s="145">
        <v>1590</v>
      </c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30"/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30"/>
      <c r="EU81" s="130"/>
      <c r="EV81" s="130"/>
      <c r="EW81" s="130"/>
      <c r="EX81" s="130"/>
      <c r="EY81" s="130"/>
      <c r="EZ81" s="130"/>
      <c r="FA81" s="130"/>
      <c r="FB81" s="130"/>
      <c r="FC81" s="130"/>
      <c r="FD81" s="130"/>
      <c r="FE81" s="130"/>
      <c r="FF81" s="130"/>
      <c r="FG81" s="130"/>
      <c r="FH81" s="130"/>
      <c r="FI81" s="130"/>
      <c r="FJ81" s="130"/>
      <c r="FK81" s="130"/>
      <c r="FL81" s="130"/>
      <c r="FM81" s="130"/>
      <c r="FN81" s="130"/>
      <c r="FO81" s="130"/>
      <c r="FP81" s="130"/>
      <c r="FQ81" s="130"/>
      <c r="FR81" s="130"/>
      <c r="FS81" s="130"/>
      <c r="FT81" s="130"/>
      <c r="FU81" s="130"/>
      <c r="FV81" s="130"/>
      <c r="FW81" s="130"/>
      <c r="FX81" s="130"/>
      <c r="FY81" s="130"/>
      <c r="FZ81" s="130"/>
      <c r="GA81" s="130"/>
      <c r="GB81" s="130"/>
      <c r="GC81" s="130"/>
      <c r="GD81" s="130"/>
      <c r="GE81" s="130"/>
      <c r="GF81" s="130"/>
      <c r="GG81" s="130"/>
      <c r="GH81" s="130"/>
      <c r="GI81" s="130"/>
      <c r="GJ81" s="130"/>
      <c r="GK81" s="130"/>
      <c r="GL81" s="130"/>
      <c r="GM81" s="130"/>
      <c r="GN81" s="130"/>
      <c r="GO81" s="130"/>
      <c r="GP81" s="130"/>
      <c r="GQ81" s="130"/>
      <c r="GR81" s="130"/>
      <c r="GS81" s="130"/>
      <c r="GT81" s="130"/>
      <c r="GU81" s="130"/>
      <c r="GV81" s="130"/>
      <c r="GW81" s="130"/>
      <c r="GX81" s="130"/>
      <c r="GY81" s="130"/>
      <c r="GZ81" s="130"/>
      <c r="HA81" s="130"/>
      <c r="HB81" s="130"/>
      <c r="HC81" s="130"/>
      <c r="HD81" s="130"/>
      <c r="HE81" s="130"/>
      <c r="HF81" s="130"/>
      <c r="HG81" s="130"/>
      <c r="HH81" s="130"/>
      <c r="HI81" s="130"/>
      <c r="HJ81" s="130"/>
      <c r="HK81" s="130"/>
      <c r="HL81" s="130"/>
      <c r="HM81" s="130"/>
      <c r="HN81" s="130"/>
      <c r="HO81" s="130"/>
      <c r="HP81" s="130"/>
      <c r="HQ81" s="130"/>
      <c r="HR81" s="130"/>
      <c r="HS81" s="130"/>
      <c r="HT81" s="130"/>
      <c r="HU81" s="130"/>
      <c r="HV81" s="130"/>
      <c r="HW81" s="130"/>
      <c r="HX81" s="130"/>
      <c r="HY81" s="130"/>
      <c r="HZ81" s="130"/>
      <c r="IA81" s="130"/>
      <c r="IB81" s="130"/>
      <c r="IC81" s="130"/>
      <c r="ID81" s="130"/>
      <c r="IE81" s="130"/>
      <c r="IF81" s="130"/>
      <c r="IG81" s="130"/>
      <c r="IH81" s="130"/>
      <c r="II81" s="130"/>
      <c r="IJ81" s="130"/>
      <c r="IK81" s="130"/>
      <c r="IL81" s="130"/>
      <c r="IM81" s="130"/>
      <c r="IN81" s="130"/>
      <c r="IO81" s="130"/>
      <c r="IP81" s="130"/>
      <c r="IQ81" s="130"/>
      <c r="IR81" s="130"/>
      <c r="IS81" s="130"/>
      <c r="IT81" s="130"/>
      <c r="IU81" s="130"/>
      <c r="IV81" s="130"/>
    </row>
    <row r="82" spans="1:256" ht="15.75">
      <c r="A82" s="105"/>
      <c r="B82" s="106" t="s">
        <v>235</v>
      </c>
      <c r="C82" s="105" t="s">
        <v>120</v>
      </c>
      <c r="D82" s="107">
        <f>D57+D59+D60+D64+D71+D73+D74+D76+D77+D80+D81+D58</f>
        <v>12836.976</v>
      </c>
      <c r="E82" s="107">
        <f>E57+E59+E60+E64+E71+E73+E74+E76+E77+E80+E81+E58</f>
        <v>15001.59</v>
      </c>
      <c r="F82" s="107">
        <f>F57+F59+F60+F64+F71+F73+F74+F76+F77+F80+F81+F58</f>
        <v>16509.23</v>
      </c>
      <c r="G82" s="107">
        <f>G57+G59+G60+G64+G71+G73+G74+G76+G77+G80+G81+G58</f>
        <v>18435.789999999997</v>
      </c>
      <c r="H82" s="107">
        <f>H57+H59+H60+H64+H71+H73+H74+H76+H77+H80+H81+H58</f>
        <v>19298.192</v>
      </c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0"/>
      <c r="CJ82" s="150"/>
      <c r="CK82" s="150"/>
      <c r="CL82" s="150"/>
      <c r="CM82" s="150"/>
      <c r="CN82" s="150"/>
      <c r="CO82" s="150"/>
      <c r="CP82" s="150"/>
      <c r="CQ82" s="150"/>
      <c r="CR82" s="150"/>
      <c r="CS82" s="150"/>
      <c r="CT82" s="150"/>
      <c r="CU82" s="150"/>
      <c r="CV82" s="150"/>
      <c r="CW82" s="150"/>
      <c r="CX82" s="150"/>
      <c r="CY82" s="150"/>
      <c r="CZ82" s="150"/>
      <c r="DA82" s="150"/>
      <c r="DB82" s="150"/>
      <c r="DC82" s="150"/>
      <c r="DD82" s="150"/>
      <c r="DE82" s="150"/>
      <c r="DF82" s="150"/>
      <c r="DG82" s="150"/>
      <c r="DH82" s="150"/>
      <c r="DI82" s="150"/>
      <c r="DJ82" s="150"/>
      <c r="DK82" s="150"/>
      <c r="DL82" s="150"/>
      <c r="DM82" s="150"/>
      <c r="DN82" s="150"/>
      <c r="DO82" s="150"/>
      <c r="DP82" s="150"/>
      <c r="DQ82" s="150"/>
      <c r="DR82" s="150"/>
      <c r="DS82" s="150"/>
      <c r="DT82" s="150"/>
      <c r="DU82" s="150"/>
      <c r="DV82" s="150"/>
      <c r="DW82" s="150"/>
      <c r="DX82" s="150"/>
      <c r="DY82" s="150"/>
      <c r="DZ82" s="150"/>
      <c r="EA82" s="150"/>
      <c r="EB82" s="150"/>
      <c r="EC82" s="150"/>
      <c r="ED82" s="150"/>
      <c r="EE82" s="150"/>
      <c r="EF82" s="150"/>
      <c r="EG82" s="150"/>
      <c r="EH82" s="150"/>
      <c r="EI82" s="150"/>
      <c r="EJ82" s="150"/>
      <c r="EK82" s="150"/>
      <c r="EL82" s="150"/>
      <c r="EM82" s="150"/>
      <c r="EN82" s="150"/>
      <c r="EO82" s="150"/>
      <c r="EP82" s="150"/>
      <c r="EQ82" s="150"/>
      <c r="ER82" s="150"/>
      <c r="ES82" s="150"/>
      <c r="ET82" s="150"/>
      <c r="EU82" s="150"/>
      <c r="EV82" s="150"/>
      <c r="EW82" s="150"/>
      <c r="EX82" s="150"/>
      <c r="EY82" s="150"/>
      <c r="EZ82" s="150"/>
      <c r="FA82" s="150"/>
      <c r="FB82" s="150"/>
      <c r="FC82" s="150"/>
      <c r="FD82" s="150"/>
      <c r="FE82" s="150"/>
      <c r="FF82" s="150"/>
      <c r="FG82" s="150"/>
      <c r="FH82" s="150"/>
      <c r="FI82" s="150"/>
      <c r="FJ82" s="150"/>
      <c r="FK82" s="150"/>
      <c r="FL82" s="150"/>
      <c r="FM82" s="150"/>
      <c r="FN82" s="150"/>
      <c r="FO82" s="150"/>
      <c r="FP82" s="150"/>
      <c r="FQ82" s="150"/>
      <c r="FR82" s="150"/>
      <c r="FS82" s="150"/>
      <c r="FT82" s="150"/>
      <c r="FU82" s="150"/>
      <c r="FV82" s="150"/>
      <c r="FW82" s="150"/>
      <c r="FX82" s="150"/>
      <c r="FY82" s="150"/>
      <c r="FZ82" s="150"/>
      <c r="GA82" s="150"/>
      <c r="GB82" s="150"/>
      <c r="GC82" s="150"/>
      <c r="GD82" s="150"/>
      <c r="GE82" s="150"/>
      <c r="GF82" s="150"/>
      <c r="GG82" s="150"/>
      <c r="GH82" s="150"/>
      <c r="GI82" s="150"/>
      <c r="GJ82" s="150"/>
      <c r="GK82" s="150"/>
      <c r="GL82" s="150"/>
      <c r="GM82" s="150"/>
      <c r="GN82" s="150"/>
      <c r="GO82" s="150"/>
      <c r="GP82" s="150"/>
      <c r="GQ82" s="150"/>
      <c r="GR82" s="150"/>
      <c r="GS82" s="150"/>
      <c r="GT82" s="150"/>
      <c r="GU82" s="150"/>
      <c r="GV82" s="150"/>
      <c r="GW82" s="150"/>
      <c r="GX82" s="150"/>
      <c r="GY82" s="150"/>
      <c r="GZ82" s="150"/>
      <c r="HA82" s="150"/>
      <c r="HB82" s="150"/>
      <c r="HC82" s="150"/>
      <c r="HD82" s="150"/>
      <c r="HE82" s="150"/>
      <c r="HF82" s="150"/>
      <c r="HG82" s="150"/>
      <c r="HH82" s="150"/>
      <c r="HI82" s="150"/>
      <c r="HJ82" s="150"/>
      <c r="HK82" s="150"/>
      <c r="HL82" s="150"/>
      <c r="HM82" s="150"/>
      <c r="HN82" s="150"/>
      <c r="HO82" s="150"/>
      <c r="HP82" s="150"/>
      <c r="HQ82" s="150"/>
      <c r="HR82" s="150"/>
      <c r="HS82" s="150"/>
      <c r="HT82" s="150"/>
      <c r="HU82" s="150"/>
      <c r="HV82" s="150"/>
      <c r="HW82" s="150"/>
      <c r="HX82" s="150"/>
      <c r="HY82" s="150"/>
      <c r="HZ82" s="150"/>
      <c r="IA82" s="150"/>
      <c r="IB82" s="150"/>
      <c r="IC82" s="150"/>
      <c r="ID82" s="150"/>
      <c r="IE82" s="150"/>
      <c r="IF82" s="150"/>
      <c r="IG82" s="150"/>
      <c r="IH82" s="150"/>
      <c r="II82" s="150"/>
      <c r="IJ82" s="150"/>
      <c r="IK82" s="150"/>
      <c r="IL82" s="150"/>
      <c r="IM82" s="150"/>
      <c r="IN82" s="150"/>
      <c r="IO82" s="150"/>
      <c r="IP82" s="150"/>
      <c r="IQ82" s="150"/>
      <c r="IR82" s="150"/>
      <c r="IS82" s="150"/>
      <c r="IT82" s="150"/>
      <c r="IU82" s="150"/>
      <c r="IV82" s="150"/>
    </row>
    <row r="83" spans="1:256" ht="31.5">
      <c r="A83" s="151"/>
      <c r="B83" s="152" t="s">
        <v>236</v>
      </c>
      <c r="C83" s="153" t="s">
        <v>107</v>
      </c>
      <c r="D83" s="153"/>
      <c r="E83" s="153"/>
      <c r="F83" s="154"/>
      <c r="G83" s="155">
        <f>ROUNDDOWN((G81+G80)/(G89-G57-G75-G81-G80-G61)*100,5)</f>
        <v>0</v>
      </c>
      <c r="H83" s="155">
        <f>ROUNDDOWN((H81+H80)/(H89-H57-H75-H81-H80-H61)*100,5)</f>
        <v>12.69757</v>
      </c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134"/>
      <c r="DY83" s="134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4"/>
      <c r="FI83" s="134"/>
      <c r="FJ83" s="134"/>
      <c r="FK83" s="134"/>
      <c r="FL83" s="134"/>
      <c r="FM83" s="134"/>
      <c r="FN83" s="134"/>
      <c r="FO83" s="134"/>
      <c r="FP83" s="134"/>
      <c r="FQ83" s="134"/>
      <c r="FR83" s="134"/>
      <c r="FS83" s="134"/>
      <c r="FT83" s="134"/>
      <c r="FU83" s="134"/>
      <c r="FV83" s="134"/>
      <c r="FW83" s="134"/>
      <c r="FX83" s="134"/>
      <c r="FY83" s="134"/>
      <c r="FZ83" s="134"/>
      <c r="GA83" s="134"/>
      <c r="GB83" s="134"/>
      <c r="GC83" s="134"/>
      <c r="GD83" s="134"/>
      <c r="GE83" s="134"/>
      <c r="GF83" s="134"/>
      <c r="GG83" s="134"/>
      <c r="GH83" s="134"/>
      <c r="GI83" s="134"/>
      <c r="GJ83" s="134"/>
      <c r="GK83" s="134"/>
      <c r="GL83" s="134"/>
      <c r="GM83" s="134"/>
      <c r="GN83" s="134"/>
      <c r="GO83" s="134"/>
      <c r="GP83" s="134"/>
      <c r="GQ83" s="134"/>
      <c r="GR83" s="134"/>
      <c r="GS83" s="134"/>
      <c r="GT83" s="134"/>
      <c r="GU83" s="134"/>
      <c r="GV83" s="134"/>
      <c r="GW83" s="134"/>
      <c r="GX83" s="134"/>
      <c r="GY83" s="134"/>
      <c r="GZ83" s="134"/>
      <c r="HA83" s="134"/>
      <c r="HB83" s="134"/>
      <c r="HC83" s="134"/>
      <c r="HD83" s="134"/>
      <c r="HE83" s="134"/>
      <c r="HF83" s="134"/>
      <c r="HG83" s="134"/>
      <c r="HH83" s="134"/>
      <c r="HI83" s="134"/>
      <c r="HJ83" s="134"/>
      <c r="HK83" s="134"/>
      <c r="HL83" s="134"/>
      <c r="HM83" s="134"/>
      <c r="HN83" s="134"/>
      <c r="HO83" s="134"/>
      <c r="HP83" s="134"/>
      <c r="HQ83" s="134"/>
      <c r="HR83" s="134"/>
      <c r="HS83" s="134"/>
      <c r="HT83" s="134"/>
      <c r="HU83" s="134"/>
      <c r="HV83" s="134"/>
      <c r="HW83" s="134"/>
      <c r="HX83" s="134"/>
      <c r="HY83" s="134"/>
      <c r="HZ83" s="134"/>
      <c r="IA83" s="134"/>
      <c r="IB83" s="134"/>
      <c r="IC83" s="134"/>
      <c r="ID83" s="134"/>
      <c r="IE83" s="134"/>
      <c r="IF83" s="134"/>
      <c r="IG83" s="134"/>
      <c r="IH83" s="134"/>
      <c r="II83" s="134"/>
      <c r="IJ83" s="134"/>
      <c r="IK83" s="134"/>
      <c r="IL83" s="134"/>
      <c r="IM83" s="134"/>
      <c r="IN83" s="134"/>
      <c r="IO83" s="134"/>
      <c r="IP83" s="134"/>
      <c r="IQ83" s="134"/>
      <c r="IR83" s="134"/>
      <c r="IS83" s="134"/>
      <c r="IT83" s="134"/>
      <c r="IU83" s="134"/>
      <c r="IV83" s="134"/>
    </row>
    <row r="84" spans="1:256" ht="15.75">
      <c r="A84" s="240" t="s">
        <v>237</v>
      </c>
      <c r="B84" s="240"/>
      <c r="C84" s="240"/>
      <c r="D84" s="240"/>
      <c r="E84" s="240"/>
      <c r="F84" s="240"/>
      <c r="G84" s="240"/>
      <c r="H84" s="240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01"/>
      <c r="FG84" s="101"/>
      <c r="FH84" s="101"/>
      <c r="FI84" s="101"/>
      <c r="FJ84" s="101"/>
      <c r="FK84" s="101"/>
      <c r="FL84" s="101"/>
      <c r="FM84" s="101"/>
      <c r="FN84" s="101"/>
      <c r="FO84" s="101"/>
      <c r="FP84" s="101"/>
      <c r="FQ84" s="101"/>
      <c r="FR84" s="101"/>
      <c r="FS84" s="101"/>
      <c r="FT84" s="101"/>
      <c r="FU84" s="101"/>
      <c r="FV84" s="101"/>
      <c r="FW84" s="101"/>
      <c r="FX84" s="101"/>
      <c r="FY84" s="101"/>
      <c r="FZ84" s="101"/>
      <c r="GA84" s="101"/>
      <c r="GB84" s="101"/>
      <c r="GC84" s="101"/>
      <c r="GD84" s="101"/>
      <c r="GE84" s="101"/>
      <c r="GF84" s="101"/>
      <c r="GG84" s="101"/>
      <c r="GH84" s="101"/>
      <c r="GI84" s="101"/>
      <c r="GJ84" s="101"/>
      <c r="GK84" s="101"/>
      <c r="GL84" s="101"/>
      <c r="GM84" s="101"/>
      <c r="GN84" s="101"/>
      <c r="GO84" s="101"/>
      <c r="GP84" s="101"/>
      <c r="GQ84" s="101"/>
      <c r="GR84" s="101"/>
      <c r="GS84" s="101"/>
      <c r="GT84" s="101"/>
      <c r="GU84" s="101"/>
      <c r="GV84" s="101"/>
      <c r="GW84" s="101"/>
      <c r="GX84" s="101"/>
      <c r="GY84" s="101"/>
      <c r="GZ84" s="101"/>
      <c r="HA84" s="101"/>
      <c r="HB84" s="101"/>
      <c r="HC84" s="101"/>
      <c r="HD84" s="101"/>
      <c r="HE84" s="101"/>
      <c r="HF84" s="101"/>
      <c r="HG84" s="101"/>
      <c r="HH84" s="101"/>
      <c r="HI84" s="101"/>
      <c r="HJ84" s="101"/>
      <c r="HK84" s="101"/>
      <c r="HL84" s="101"/>
      <c r="HM84" s="101"/>
      <c r="HN84" s="101"/>
      <c r="HO84" s="101"/>
      <c r="HP84" s="101"/>
      <c r="HQ84" s="101"/>
      <c r="HR84" s="101"/>
      <c r="HS84" s="101"/>
      <c r="HT84" s="101"/>
      <c r="HU84" s="101"/>
      <c r="HV84" s="101"/>
      <c r="HW84" s="101"/>
      <c r="HX84" s="101"/>
      <c r="HY84" s="101"/>
      <c r="HZ84" s="101"/>
      <c r="IA84" s="101"/>
      <c r="IB84" s="101"/>
      <c r="IC84" s="101"/>
      <c r="ID84" s="101"/>
      <c r="IE84" s="101"/>
      <c r="IF84" s="101"/>
      <c r="IG84" s="101"/>
      <c r="IH84" s="101"/>
      <c r="II84" s="101"/>
      <c r="IJ84" s="101"/>
      <c r="IK84" s="101"/>
      <c r="IL84" s="101"/>
      <c r="IM84" s="101"/>
      <c r="IN84" s="101"/>
      <c r="IO84" s="101"/>
      <c r="IP84" s="101"/>
      <c r="IQ84" s="101"/>
      <c r="IR84" s="101"/>
      <c r="IS84" s="101"/>
      <c r="IT84" s="101"/>
      <c r="IU84" s="101"/>
      <c r="IV84" s="101"/>
    </row>
    <row r="85" spans="1:8" ht="15.75">
      <c r="A85" s="156"/>
      <c r="B85" s="156"/>
      <c r="C85" s="156"/>
      <c r="D85" s="156"/>
      <c r="E85" s="156"/>
      <c r="F85" s="157"/>
      <c r="G85" s="157"/>
      <c r="H85" s="157"/>
    </row>
    <row r="86" spans="1:8" ht="48">
      <c r="A86" s="158" t="s">
        <v>0</v>
      </c>
      <c r="B86" s="158" t="s">
        <v>87</v>
      </c>
      <c r="C86" s="158" t="s">
        <v>101</v>
      </c>
      <c r="D86" s="159" t="str">
        <f aca="true" t="shared" si="4" ref="D86:F87">D55</f>
        <v>Фактические данные 2015 ( i-4)  в соответсвии с ПП РФ от 21 января 2004 г
№ 24</v>
      </c>
      <c r="E86" s="159" t="str">
        <f t="shared" si="4"/>
        <v>Фактические данные 2016 ( i-3)  в соответсвии с ПП РФ от 21 января 2004 г
№ 24</v>
      </c>
      <c r="F86" s="160" t="str">
        <f t="shared" si="4"/>
        <v>Фактические данные 2017 ( i-2)  в соответсвии с ПП РФ от 21 января 2004 г
№ 24</v>
      </c>
      <c r="G86" s="161" t="str">
        <f>G5</f>
        <v>Утверждено РЭК 2018 (i-1) год</v>
      </c>
      <c r="H86" s="161" t="str">
        <f>H5</f>
        <v>Предложено ТСО 2019  год</v>
      </c>
    </row>
    <row r="87" spans="1:8" ht="15.75">
      <c r="A87" s="162">
        <f>A56</f>
        <v>1</v>
      </c>
      <c r="B87" s="162">
        <f>B56</f>
        <v>2</v>
      </c>
      <c r="C87" s="162">
        <f>C56</f>
        <v>3</v>
      </c>
      <c r="D87" s="162">
        <f t="shared" si="4"/>
        <v>4</v>
      </c>
      <c r="E87" s="162">
        <f t="shared" si="4"/>
        <v>5</v>
      </c>
      <c r="F87" s="162">
        <f t="shared" si="4"/>
        <v>6</v>
      </c>
      <c r="G87" s="162">
        <f>G56</f>
        <v>7</v>
      </c>
      <c r="H87" s="162">
        <f>H56</f>
        <v>8</v>
      </c>
    </row>
    <row r="88" spans="1:8" ht="31.5">
      <c r="A88" s="163" t="s">
        <v>238</v>
      </c>
      <c r="B88" s="164" t="s">
        <v>237</v>
      </c>
      <c r="C88" s="163" t="s">
        <v>120</v>
      </c>
      <c r="D88" s="165">
        <v>0</v>
      </c>
      <c r="E88" s="165">
        <v>0</v>
      </c>
      <c r="F88" s="165">
        <v>0</v>
      </c>
      <c r="G88" s="165">
        <v>-219.32</v>
      </c>
      <c r="H88" s="165">
        <f>'[1]Пр 2. НВВ i'!C7+'[1]Пр 2. НВВ i'!C8</f>
        <v>-1122.747935167637</v>
      </c>
    </row>
    <row r="89" spans="1:256" ht="15.75">
      <c r="A89" s="105"/>
      <c r="B89" s="106" t="s">
        <v>239</v>
      </c>
      <c r="C89" s="105" t="s">
        <v>120</v>
      </c>
      <c r="D89" s="166">
        <f>D51+D82+D88</f>
        <v>22820.196</v>
      </c>
      <c r="E89" s="166">
        <f>E51+E82+E88</f>
        <v>23921.61</v>
      </c>
      <c r="F89" s="166">
        <f>F51+F82+F88</f>
        <v>26683.93</v>
      </c>
      <c r="G89" s="166">
        <f>G51+G82+G88</f>
        <v>28709.719999999998</v>
      </c>
      <c r="H89" s="166">
        <f>H51+H82+H88</f>
        <v>28979.292600832363</v>
      </c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  <c r="CV89" s="167"/>
      <c r="CW89" s="167"/>
      <c r="CX89" s="167"/>
      <c r="CY89" s="167"/>
      <c r="CZ89" s="167"/>
      <c r="DA89" s="167"/>
      <c r="DB89" s="167"/>
      <c r="DC89" s="167"/>
      <c r="DD89" s="167"/>
      <c r="DE89" s="167"/>
      <c r="DF89" s="167"/>
      <c r="DG89" s="167"/>
      <c r="DH89" s="167"/>
      <c r="DI89" s="167"/>
      <c r="DJ89" s="167"/>
      <c r="DK89" s="167"/>
      <c r="DL89" s="167"/>
      <c r="DM89" s="167"/>
      <c r="DN89" s="167"/>
      <c r="DO89" s="167"/>
      <c r="DP89" s="167"/>
      <c r="DQ89" s="167"/>
      <c r="DR89" s="167"/>
      <c r="DS89" s="167"/>
      <c r="DT89" s="167"/>
      <c r="DU89" s="167"/>
      <c r="DV89" s="167"/>
      <c r="DW89" s="167"/>
      <c r="DX89" s="167"/>
      <c r="DY89" s="167"/>
      <c r="DZ89" s="167"/>
      <c r="EA89" s="167"/>
      <c r="EB89" s="167"/>
      <c r="EC89" s="167"/>
      <c r="ED89" s="167"/>
      <c r="EE89" s="167"/>
      <c r="EF89" s="167"/>
      <c r="EG89" s="167"/>
      <c r="EH89" s="167"/>
      <c r="EI89" s="167"/>
      <c r="EJ89" s="167"/>
      <c r="EK89" s="167"/>
      <c r="EL89" s="167"/>
      <c r="EM89" s="167"/>
      <c r="EN89" s="167"/>
      <c r="EO89" s="167"/>
      <c r="EP89" s="167"/>
      <c r="EQ89" s="167"/>
      <c r="ER89" s="167"/>
      <c r="ES89" s="167"/>
      <c r="ET89" s="167"/>
      <c r="EU89" s="167"/>
      <c r="EV89" s="167"/>
      <c r="EW89" s="167"/>
      <c r="EX89" s="167"/>
      <c r="EY89" s="167"/>
      <c r="EZ89" s="167"/>
      <c r="FA89" s="167"/>
      <c r="FB89" s="167"/>
      <c r="FC89" s="167"/>
      <c r="FD89" s="167"/>
      <c r="FE89" s="167"/>
      <c r="FF89" s="167"/>
      <c r="FG89" s="167"/>
      <c r="FH89" s="167"/>
      <c r="FI89" s="167"/>
      <c r="FJ89" s="167"/>
      <c r="FK89" s="167"/>
      <c r="FL89" s="167"/>
      <c r="FM89" s="167"/>
      <c r="FN89" s="167"/>
      <c r="FO89" s="167"/>
      <c r="FP89" s="167"/>
      <c r="FQ89" s="167"/>
      <c r="FR89" s="167"/>
      <c r="FS89" s="167"/>
      <c r="FT89" s="167"/>
      <c r="FU89" s="167"/>
      <c r="FV89" s="167"/>
      <c r="FW89" s="167"/>
      <c r="FX89" s="167"/>
      <c r="FY89" s="167"/>
      <c r="FZ89" s="167"/>
      <c r="GA89" s="167"/>
      <c r="GB89" s="167"/>
      <c r="GC89" s="167"/>
      <c r="GD89" s="167"/>
      <c r="GE89" s="167"/>
      <c r="GF89" s="167"/>
      <c r="GG89" s="167"/>
      <c r="GH89" s="167"/>
      <c r="GI89" s="167"/>
      <c r="GJ89" s="167"/>
      <c r="GK89" s="167"/>
      <c r="GL89" s="167"/>
      <c r="GM89" s="167"/>
      <c r="GN89" s="167"/>
      <c r="GO89" s="167"/>
      <c r="GP89" s="167"/>
      <c r="GQ89" s="167"/>
      <c r="GR89" s="167"/>
      <c r="GS89" s="167"/>
      <c r="GT89" s="167"/>
      <c r="GU89" s="167"/>
      <c r="GV89" s="167"/>
      <c r="GW89" s="167"/>
      <c r="GX89" s="167"/>
      <c r="GY89" s="167"/>
      <c r="GZ89" s="167"/>
      <c r="HA89" s="167"/>
      <c r="HB89" s="167"/>
      <c r="HC89" s="167"/>
      <c r="HD89" s="167"/>
      <c r="HE89" s="167"/>
      <c r="HF89" s="167"/>
      <c r="HG89" s="167"/>
      <c r="HH89" s="167"/>
      <c r="HI89" s="167"/>
      <c r="HJ89" s="167"/>
      <c r="HK89" s="167"/>
      <c r="HL89" s="167"/>
      <c r="HM89" s="167"/>
      <c r="HN89" s="167"/>
      <c r="HO89" s="167"/>
      <c r="HP89" s="167"/>
      <c r="HQ89" s="167"/>
      <c r="HR89" s="167"/>
      <c r="HS89" s="167"/>
      <c r="HT89" s="167"/>
      <c r="HU89" s="167"/>
      <c r="HV89" s="167"/>
      <c r="HW89" s="167"/>
      <c r="HX89" s="167"/>
      <c r="HY89" s="167"/>
      <c r="HZ89" s="167"/>
      <c r="IA89" s="167"/>
      <c r="IB89" s="167"/>
      <c r="IC89" s="167"/>
      <c r="ID89" s="167"/>
      <c r="IE89" s="167"/>
      <c r="IF89" s="167"/>
      <c r="IG89" s="167"/>
      <c r="IH89" s="167"/>
      <c r="II89" s="167"/>
      <c r="IJ89" s="167"/>
      <c r="IK89" s="167"/>
      <c r="IL89" s="167"/>
      <c r="IM89" s="167"/>
      <c r="IN89" s="167"/>
      <c r="IO89" s="167"/>
      <c r="IP89" s="167"/>
      <c r="IQ89" s="167"/>
      <c r="IR89" s="167"/>
      <c r="IS89" s="167"/>
      <c r="IT89" s="167"/>
      <c r="IU89" s="167"/>
      <c r="IV89" s="167"/>
    </row>
    <row r="90" ht="15.75">
      <c r="H90" s="168"/>
    </row>
    <row r="91" ht="15.75">
      <c r="H91" s="168"/>
    </row>
  </sheetData>
  <sheetProtection/>
  <mergeCells count="14">
    <mergeCell ref="D4:D5"/>
    <mergeCell ref="E4:E5"/>
    <mergeCell ref="F4:F5"/>
    <mergeCell ref="G4:H4"/>
    <mergeCell ref="A14:C14"/>
    <mergeCell ref="A53:H53"/>
    <mergeCell ref="A71:A72"/>
    <mergeCell ref="B71:B72"/>
    <mergeCell ref="A84:H84"/>
    <mergeCell ref="A2:H2"/>
    <mergeCell ref="A3:C3"/>
    <mergeCell ref="A4:A5"/>
    <mergeCell ref="B4:B5"/>
    <mergeCell ref="C4:C5"/>
  </mergeCells>
  <dataValidations count="1">
    <dataValidation type="decimal" allowBlank="1" showInputMessage="1" showErrorMessage="1" errorTitle="Внимание" error="Допускается ввод только действительных чисел!" sqref="IG65529:IK65531 IG65533:IK65533 IL88 IG76:IK81 IG57:IK63 IG65:IK72 F76:H81 F57:H63 F65533:H65533 F65529:H65531 D7:H9 D11:H11 F47:H47 F43:H43 IG47:IK47 IG43:IK43 IG7:IK9 IG11:IK11 F65:H69 F71:H72">
      <formula1>-999999999999999000000000</formula1>
      <formula2>9.99999999999999E+23</formula2>
    </dataValidation>
  </dataValidations>
  <hyperlinks>
    <hyperlink ref="B50" location="'Расшифровка расходов'!A1" tooltip="Прочие расходы из прибыли" display="Прочие расходы из прибыли"/>
    <hyperlink ref="B73" location="'Расшифровка расходов'!A1" tooltip="Другие прочие неподконтрольные расходы" display="Другие прочие неподконтрольные расходы"/>
    <hyperlink ref="B42" location="'Расшифровка расходов'!A1" tooltip="Другие прочие подконтрольные расходы" display="Другие прочие подконтрольные расходы"/>
  </hyperlinks>
  <printOptions/>
  <pageMargins left="0.31496062992125984" right="0.11811023622047245" top="0.15748031496062992" bottom="0.35433070866141736" header="0.31496062992125984" footer="0.31496062992125984"/>
  <pageSetup horizontalDpi="1200" verticalDpi="12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9.75390625" style="0" customWidth="1"/>
    <col min="2" max="2" width="17.25390625" style="0" customWidth="1"/>
    <col min="3" max="3" width="15.75390625" style="0" customWidth="1"/>
    <col min="4" max="4" width="16.00390625" style="0" customWidth="1"/>
    <col min="5" max="5" width="17.625" style="0" customWidth="1"/>
  </cols>
  <sheetData>
    <row r="1" spans="1:6" ht="15.75">
      <c r="A1" s="249" t="s">
        <v>240</v>
      </c>
      <c r="B1" s="249"/>
      <c r="C1" s="249"/>
      <c r="D1" s="249"/>
      <c r="E1" s="249"/>
      <c r="F1" s="169"/>
    </row>
    <row r="2" spans="1:6" ht="72.75" customHeight="1">
      <c r="A2" s="250" t="s">
        <v>241</v>
      </c>
      <c r="B2" s="250"/>
      <c r="C2" s="250"/>
      <c r="D2" s="251"/>
      <c r="E2" s="251"/>
      <c r="F2" s="169"/>
    </row>
    <row r="3" spans="1:6" ht="15.75">
      <c r="A3" s="252" t="s">
        <v>242</v>
      </c>
      <c r="B3" s="252"/>
      <c r="C3" s="252"/>
      <c r="D3" s="253"/>
      <c r="E3" s="253"/>
      <c r="F3" s="169"/>
    </row>
    <row r="4" spans="1:6" ht="47.25">
      <c r="A4" s="170" t="s">
        <v>1</v>
      </c>
      <c r="B4" s="171" t="s">
        <v>243</v>
      </c>
      <c r="C4" s="171" t="s">
        <v>244</v>
      </c>
      <c r="D4" s="171" t="s">
        <v>245</v>
      </c>
      <c r="E4" s="171" t="s">
        <v>246</v>
      </c>
      <c r="F4" s="169"/>
    </row>
    <row r="5" spans="1:6" ht="15.75">
      <c r="A5" s="172">
        <v>1</v>
      </c>
      <c r="B5" s="172">
        <v>2</v>
      </c>
      <c r="C5" s="172">
        <v>3</v>
      </c>
      <c r="D5" s="172">
        <v>4</v>
      </c>
      <c r="E5" s="172">
        <v>5</v>
      </c>
      <c r="F5" s="169"/>
    </row>
    <row r="6" spans="1:6" ht="15.75">
      <c r="A6" s="173" t="s">
        <v>247</v>
      </c>
      <c r="B6" s="174">
        <f>B7+B14</f>
        <v>1668</v>
      </c>
      <c r="C6" s="171">
        <f>C7+C14</f>
        <v>2289.54</v>
      </c>
      <c r="D6" s="175">
        <f>E6/C6</f>
        <v>1.7210473850642487</v>
      </c>
      <c r="E6" s="176">
        <f>E7+E14</f>
        <v>3940.40683</v>
      </c>
      <c r="F6" s="169"/>
    </row>
    <row r="7" spans="1:6" ht="33.75" customHeight="1">
      <c r="A7" s="177" t="s">
        <v>248</v>
      </c>
      <c r="B7" s="174">
        <f>B8+B9+B10+B11+B12+B13</f>
        <v>863</v>
      </c>
      <c r="C7" s="171">
        <f>C8+C9+C10+C11+C12+C13</f>
        <v>1089.246</v>
      </c>
      <c r="D7" s="178">
        <f>D8+D9+D10+D11+D12+D13</f>
        <v>9.76450214060468</v>
      </c>
      <c r="E7" s="179">
        <f>E8+E9+E10+E11+E12+E13</f>
        <v>1863.0338299999999</v>
      </c>
      <c r="F7" s="169"/>
    </row>
    <row r="8" spans="1:6" ht="15.75">
      <c r="A8" s="180" t="s">
        <v>249</v>
      </c>
      <c r="B8" s="181" t="s">
        <v>250</v>
      </c>
      <c r="C8" s="181" t="s">
        <v>251</v>
      </c>
      <c r="D8" s="182">
        <f aca="true" t="shared" si="0" ref="D8:D13">SUM(E8/C8)</f>
        <v>1.8378996233127922</v>
      </c>
      <c r="E8" s="183">
        <v>518.64976</v>
      </c>
      <c r="F8" s="169"/>
    </row>
    <row r="9" spans="1:6" ht="18.75" customHeight="1">
      <c r="A9" s="184" t="s">
        <v>252</v>
      </c>
      <c r="B9" s="185" t="s">
        <v>253</v>
      </c>
      <c r="C9" s="185" t="s">
        <v>254</v>
      </c>
      <c r="D9" s="182">
        <f t="shared" si="0"/>
        <v>1.8746999927398968</v>
      </c>
      <c r="E9" s="183">
        <v>284.04142</v>
      </c>
      <c r="F9" s="169"/>
    </row>
    <row r="10" spans="1:6" ht="15.75">
      <c r="A10" s="180" t="s">
        <v>255</v>
      </c>
      <c r="B10" s="185" t="s">
        <v>256</v>
      </c>
      <c r="C10" s="185" t="s">
        <v>257</v>
      </c>
      <c r="D10" s="182">
        <f t="shared" si="0"/>
        <v>1.6121436642121976</v>
      </c>
      <c r="E10" s="183">
        <v>549.32022</v>
      </c>
      <c r="F10" s="169"/>
    </row>
    <row r="11" spans="1:6" ht="15.75">
      <c r="A11" s="184" t="s">
        <v>258</v>
      </c>
      <c r="B11" s="181" t="s">
        <v>259</v>
      </c>
      <c r="C11" s="181" t="s">
        <v>260</v>
      </c>
      <c r="D11" s="182">
        <f t="shared" si="0"/>
        <v>1.6978288345480328</v>
      </c>
      <c r="E11" s="183">
        <v>411.86611</v>
      </c>
      <c r="F11" s="169"/>
    </row>
    <row r="12" spans="1:6" ht="15.75">
      <c r="A12" s="180" t="s">
        <v>261</v>
      </c>
      <c r="B12" s="185" t="s">
        <v>262</v>
      </c>
      <c r="C12" s="185" t="s">
        <v>263</v>
      </c>
      <c r="D12" s="182">
        <f t="shared" si="0"/>
        <v>1.356540013012362</v>
      </c>
      <c r="E12" s="183">
        <v>41.70004</v>
      </c>
      <c r="F12" s="169"/>
    </row>
    <row r="13" spans="1:6" ht="15.75">
      <c r="A13" s="184" t="s">
        <v>264</v>
      </c>
      <c r="B13" s="181" t="s">
        <v>265</v>
      </c>
      <c r="C13" s="181" t="s">
        <v>266</v>
      </c>
      <c r="D13" s="182">
        <f t="shared" si="0"/>
        <v>1.3853900127793988</v>
      </c>
      <c r="E13" s="183">
        <v>57.45628</v>
      </c>
      <c r="F13" s="169"/>
    </row>
    <row r="14" spans="1:6" ht="36.75" customHeight="1">
      <c r="A14" s="177" t="s">
        <v>267</v>
      </c>
      <c r="B14" s="174">
        <f>B15+B16+B17+B18+B19+B20</f>
        <v>805</v>
      </c>
      <c r="C14" s="171">
        <f>C15+C16+C17+C18+C19+C20</f>
        <v>1200.294</v>
      </c>
      <c r="D14" s="178">
        <f>D15+D16+D17+D18+D19+D20</f>
        <v>10.002201889421862</v>
      </c>
      <c r="E14" s="179">
        <f>E15+E16+E17+E18+E19+E20</f>
        <v>2077.373</v>
      </c>
      <c r="F14" s="169"/>
    </row>
    <row r="15" spans="1:6" ht="15.75">
      <c r="A15" s="180" t="s">
        <v>268</v>
      </c>
      <c r="B15" s="172">
        <v>95.8</v>
      </c>
      <c r="C15" s="172">
        <v>86.694</v>
      </c>
      <c r="D15" s="186">
        <f aca="true" t="shared" si="1" ref="D15:D20">SUM(E15/C15)</f>
        <v>1.3373399543220985</v>
      </c>
      <c r="E15" s="187">
        <v>115.93935</v>
      </c>
      <c r="F15" s="169"/>
    </row>
    <row r="16" spans="1:6" ht="15.75">
      <c r="A16" s="184" t="s">
        <v>269</v>
      </c>
      <c r="B16" s="172">
        <v>87.5</v>
      </c>
      <c r="C16" s="172">
        <v>55.604</v>
      </c>
      <c r="D16" s="186">
        <f t="shared" si="1"/>
        <v>1.5632900510754622</v>
      </c>
      <c r="E16" s="187">
        <v>86.92518</v>
      </c>
      <c r="F16" s="169"/>
    </row>
    <row r="17" spans="1:6" ht="19.5" customHeight="1">
      <c r="A17" s="180" t="s">
        <v>270</v>
      </c>
      <c r="B17" s="172">
        <v>108.1</v>
      </c>
      <c r="C17" s="172">
        <v>173.278</v>
      </c>
      <c r="D17" s="186">
        <f t="shared" si="1"/>
        <v>1.7493729729105831</v>
      </c>
      <c r="E17" s="187">
        <v>303.12785</v>
      </c>
      <c r="F17" s="169"/>
    </row>
    <row r="18" spans="1:6" ht="15.75">
      <c r="A18" s="184" t="s">
        <v>271</v>
      </c>
      <c r="B18" s="172">
        <v>164.6</v>
      </c>
      <c r="C18" s="172">
        <v>221.927</v>
      </c>
      <c r="D18" s="186">
        <f t="shared" si="1"/>
        <v>1.7411026598836556</v>
      </c>
      <c r="E18" s="187">
        <v>386.39769</v>
      </c>
      <c r="F18" s="169"/>
    </row>
    <row r="19" spans="1:6" ht="15.75">
      <c r="A19" s="180" t="s">
        <v>272</v>
      </c>
      <c r="B19" s="172">
        <v>153.9</v>
      </c>
      <c r="C19" s="172">
        <v>214.149</v>
      </c>
      <c r="D19" s="186">
        <f t="shared" si="1"/>
        <v>1.855520268598032</v>
      </c>
      <c r="E19" s="187">
        <v>397.35781</v>
      </c>
      <c r="F19" s="169"/>
    </row>
    <row r="20" spans="1:6" ht="15.75">
      <c r="A20" s="184" t="s">
        <v>273</v>
      </c>
      <c r="B20" s="172">
        <v>195.1</v>
      </c>
      <c r="C20" s="172">
        <v>448.642</v>
      </c>
      <c r="D20" s="186">
        <f t="shared" si="1"/>
        <v>1.7555759826320319</v>
      </c>
      <c r="E20" s="187">
        <v>787.62512</v>
      </c>
      <c r="F20" s="169"/>
    </row>
    <row r="21" spans="1:6" ht="15.75">
      <c r="A21" s="169"/>
      <c r="B21" s="169"/>
      <c r="C21" s="169"/>
      <c r="D21" s="169"/>
      <c r="E21" s="169"/>
      <c r="F21" s="169"/>
    </row>
    <row r="22" spans="1:6" ht="15.75">
      <c r="A22" s="169"/>
      <c r="B22" s="169"/>
      <c r="C22" s="169"/>
      <c r="D22" s="169"/>
      <c r="E22" s="188"/>
      <c r="F22" s="169"/>
    </row>
    <row r="23" spans="1:6" ht="15.75">
      <c r="A23" s="169"/>
      <c r="B23" s="169"/>
      <c r="C23" s="169"/>
      <c r="D23" s="169"/>
      <c r="E23" s="169"/>
      <c r="F23" s="169"/>
    </row>
    <row r="24" spans="1:6" ht="15.75">
      <c r="A24" s="169"/>
      <c r="B24" s="169"/>
      <c r="C24" s="169"/>
      <c r="D24" s="169"/>
      <c r="E24" s="169"/>
      <c r="F24" s="169"/>
    </row>
    <row r="25" spans="1:6" ht="15.75">
      <c r="A25" s="169"/>
      <c r="B25" s="169"/>
      <c r="C25" s="169"/>
      <c r="D25" s="169"/>
      <c r="E25" s="169"/>
      <c r="F25" s="169"/>
    </row>
    <row r="26" spans="1:6" ht="15.75">
      <c r="A26" s="169"/>
      <c r="B26" s="169"/>
      <c r="C26" s="169"/>
      <c r="D26" s="169"/>
      <c r="E26" s="169"/>
      <c r="F26" s="169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7.125" style="189" customWidth="1"/>
    <col min="2" max="2" width="31.625" style="189" customWidth="1"/>
    <col min="3" max="5" width="15.00390625" style="189" customWidth="1"/>
    <col min="6" max="6" width="10.875" style="190" customWidth="1"/>
    <col min="7" max="16384" width="9.125" style="189" customWidth="1"/>
  </cols>
  <sheetData>
    <row r="1" ht="15">
      <c r="E1" s="189" t="s">
        <v>274</v>
      </c>
    </row>
    <row r="2" spans="1:5" ht="93" customHeight="1">
      <c r="A2" s="254" t="s">
        <v>275</v>
      </c>
      <c r="B2" s="254"/>
      <c r="C2" s="254"/>
      <c r="D2" s="254"/>
      <c r="E2" s="254"/>
    </row>
    <row r="4" spans="1:5" ht="36" customHeight="1">
      <c r="A4" s="191" t="s">
        <v>0</v>
      </c>
      <c r="B4" s="191" t="s">
        <v>276</v>
      </c>
      <c r="C4" s="191" t="s">
        <v>277</v>
      </c>
      <c r="D4" s="191" t="s">
        <v>278</v>
      </c>
      <c r="E4" s="191" t="s">
        <v>279</v>
      </c>
    </row>
    <row r="5" spans="1:6" s="196" customFormat="1" ht="48" customHeight="1" hidden="1">
      <c r="A5" s="192" t="s">
        <v>118</v>
      </c>
      <c r="B5" s="255" t="s">
        <v>280</v>
      </c>
      <c r="C5" s="256"/>
      <c r="D5" s="193" t="s">
        <v>281</v>
      </c>
      <c r="E5" s="194">
        <f>SUM((E7-E6)*E8*E10)+(E10-E11)*E6*E8</f>
        <v>-1264.2865580303942</v>
      </c>
      <c r="F5" s="195"/>
    </row>
    <row r="6" spans="1:5" ht="48" customHeight="1">
      <c r="A6" s="197" t="s">
        <v>121</v>
      </c>
      <c r="B6" s="198" t="s">
        <v>282</v>
      </c>
      <c r="C6" s="199" t="s">
        <v>283</v>
      </c>
      <c r="D6" s="200" t="s">
        <v>284</v>
      </c>
      <c r="E6" s="201">
        <v>18094.433</v>
      </c>
    </row>
    <row r="7" spans="1:5" ht="53.25" customHeight="1">
      <c r="A7" s="197" t="s">
        <v>127</v>
      </c>
      <c r="B7" s="198" t="s">
        <v>285</v>
      </c>
      <c r="C7" s="199" t="s">
        <v>286</v>
      </c>
      <c r="D7" s="200" t="s">
        <v>284</v>
      </c>
      <c r="E7" s="201">
        <v>17093.953</v>
      </c>
    </row>
    <row r="8" spans="1:5" ht="21.75" customHeight="1">
      <c r="A8" s="257" t="s">
        <v>287</v>
      </c>
      <c r="B8" s="258" t="s">
        <v>288</v>
      </c>
      <c r="C8" s="259" t="s">
        <v>289</v>
      </c>
      <c r="D8" s="200" t="s">
        <v>290</v>
      </c>
      <c r="E8" s="202">
        <v>1.0468</v>
      </c>
    </row>
    <row r="9" spans="1:5" ht="24" customHeight="1">
      <c r="A9" s="257"/>
      <c r="B9" s="258"/>
      <c r="C9" s="260"/>
      <c r="D9" s="200" t="s">
        <v>284</v>
      </c>
      <c r="E9" s="203">
        <v>1667.9</v>
      </c>
    </row>
    <row r="10" spans="1:5" ht="48" customHeight="1">
      <c r="A10" s="197" t="s">
        <v>291</v>
      </c>
      <c r="B10" s="198" t="s">
        <v>292</v>
      </c>
      <c r="C10" s="199" t="s">
        <v>293</v>
      </c>
      <c r="D10" s="200" t="s">
        <v>294</v>
      </c>
      <c r="E10" s="202">
        <v>1.721</v>
      </c>
    </row>
    <row r="11" spans="1:5" ht="63.75" customHeight="1">
      <c r="A11" s="197" t="s">
        <v>295</v>
      </c>
      <c r="B11" s="198" t="s">
        <v>296</v>
      </c>
      <c r="C11" s="199" t="s">
        <v>297</v>
      </c>
      <c r="D11" s="200" t="s">
        <v>294</v>
      </c>
      <c r="E11" s="204">
        <v>1.69259</v>
      </c>
    </row>
    <row r="12" spans="1:5" ht="15.75">
      <c r="A12" s="205"/>
      <c r="B12" s="205"/>
      <c r="C12" s="205"/>
      <c r="D12" s="205"/>
      <c r="E12" s="205"/>
    </row>
    <row r="13" spans="1:5" s="169" customFormat="1" ht="42" customHeight="1">
      <c r="A13" s="261"/>
      <c r="B13" s="261"/>
      <c r="C13" s="261"/>
      <c r="D13" s="261"/>
      <c r="E13" s="261"/>
    </row>
  </sheetData>
  <sheetProtection/>
  <protectedRanges>
    <protectedRange password="ED03" sqref="E5" name="Диапазон1"/>
  </protectedRanges>
  <mergeCells count="6">
    <mergeCell ref="A2:E2"/>
    <mergeCell ref="B5:C5"/>
    <mergeCell ref="A8:A9"/>
    <mergeCell ref="B8:B9"/>
    <mergeCell ref="C8:C9"/>
    <mergeCell ref="A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Энерго</cp:lastModifiedBy>
  <cp:lastPrinted>2018-04-25T06:52:35Z</cp:lastPrinted>
  <dcterms:created xsi:type="dcterms:W3CDTF">2014-08-15T10:06:32Z</dcterms:created>
  <dcterms:modified xsi:type="dcterms:W3CDTF">2018-04-25T06:55:54Z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